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35" windowHeight="7425" tabRatio="996" activeTab="4"/>
  </bookViews>
  <sheets>
    <sheet name="доходы" sheetId="29" r:id="rId1"/>
    <sheet name="расходы 2015" sheetId="2" r:id="rId2"/>
    <sheet name="программы 2015" sheetId="5" r:id="rId3"/>
    <sheet name="разделы 2015" sheetId="23" r:id="rId4"/>
    <sheet name="расходы 2015 по стуктуре" sheetId="25" r:id="rId5"/>
    <sheet name="дефицит" sheetId="28" r:id="rId6"/>
  </sheets>
  <definedNames>
    <definedName name="_xlnm._FilterDatabase" localSheetId="2" hidden="1">'программы 2015'!$A$6:$G$193</definedName>
    <definedName name="_xlnm._FilterDatabase" localSheetId="3" hidden="1">'разделы 2015'!$A$6:$G$32</definedName>
    <definedName name="_xlnm._FilterDatabase" localSheetId="1" hidden="1">'расходы 2015'!$A$6:$I$247</definedName>
    <definedName name="_xlnm._FilterDatabase" localSheetId="4" hidden="1">'расходы 2015 по стуктуре'!$A$5:$H$197</definedName>
  </definedNames>
  <calcPr calcId="144525"/>
  <fileRecoveryPr autoRecover="0"/>
</workbook>
</file>

<file path=xl/calcChain.xml><?xml version="1.0" encoding="utf-8"?>
<calcChain xmlns="http://schemas.openxmlformats.org/spreadsheetml/2006/main">
  <c r="D5" i="29" l="1"/>
  <c r="F6" i="29"/>
  <c r="E6" i="29"/>
  <c r="D6" i="29"/>
  <c r="C6" i="29"/>
  <c r="F7" i="29"/>
  <c r="D33" i="29" l="1"/>
  <c r="F33" i="29" s="1"/>
  <c r="E20" i="29"/>
  <c r="F20" i="29"/>
  <c r="D20" i="29"/>
  <c r="F8" i="23" l="1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7" i="2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7" i="2"/>
  <c r="H218" i="2"/>
  <c r="H219" i="2"/>
  <c r="H220" i="2"/>
  <c r="H221" i="2"/>
  <c r="H222" i="2"/>
  <c r="H223" i="2"/>
  <c r="H224" i="2"/>
  <c r="H228" i="2"/>
  <c r="H229" i="2"/>
  <c r="H230" i="2"/>
  <c r="H231" i="2"/>
  <c r="H232" i="2"/>
  <c r="H233" i="2"/>
  <c r="H234" i="2"/>
  <c r="H236" i="2"/>
  <c r="H237" i="2"/>
  <c r="H238" i="2"/>
  <c r="H239" i="2"/>
  <c r="H240" i="2"/>
  <c r="H241" i="2"/>
  <c r="H242" i="2"/>
  <c r="H243" i="2"/>
  <c r="H244" i="2"/>
  <c r="H245" i="2"/>
  <c r="H246" i="2"/>
  <c r="H7" i="2"/>
  <c r="F17" i="5"/>
  <c r="F22" i="5"/>
  <c r="F25" i="5"/>
  <c r="F31" i="5"/>
  <c r="F38" i="5"/>
  <c r="F40" i="5"/>
  <c r="F42" i="5"/>
  <c r="F50" i="5"/>
  <c r="F53" i="5"/>
  <c r="F55" i="5"/>
  <c r="F68" i="5"/>
  <c r="F71" i="5"/>
  <c r="F75" i="5"/>
  <c r="F85" i="5"/>
  <c r="F90" i="5"/>
  <c r="F93" i="5"/>
  <c r="F96" i="5"/>
  <c r="F99" i="5"/>
  <c r="F102" i="5"/>
  <c r="F106" i="5"/>
  <c r="F111" i="5"/>
  <c r="F114" i="5"/>
  <c r="F118" i="5"/>
  <c r="F123" i="5"/>
  <c r="F128" i="5"/>
  <c r="F131" i="5"/>
  <c r="F135" i="5"/>
  <c r="F137" i="5"/>
  <c r="F142" i="5"/>
  <c r="F147" i="5"/>
  <c r="F148" i="5"/>
  <c r="F150" i="5"/>
  <c r="F152" i="5"/>
  <c r="F155" i="5"/>
  <c r="F157" i="5"/>
  <c r="F159" i="5"/>
  <c r="F161" i="5"/>
  <c r="F164" i="5"/>
  <c r="F166" i="5"/>
  <c r="F169" i="5"/>
  <c r="F172" i="5"/>
  <c r="F176" i="5"/>
  <c r="F183" i="5"/>
  <c r="F189" i="5"/>
  <c r="F192" i="5"/>
  <c r="H194" i="25"/>
  <c r="H193" i="25"/>
  <c r="H192" i="25"/>
  <c r="H191" i="25"/>
  <c r="H190" i="25"/>
  <c r="H182" i="25"/>
  <c r="H181" i="25" s="1"/>
  <c r="H180" i="25" s="1"/>
  <c r="H179" i="25" s="1"/>
  <c r="H178" i="25" s="1"/>
  <c r="H176" i="25"/>
  <c r="H172" i="25"/>
  <c r="H171" i="25" s="1"/>
  <c r="H169" i="25"/>
  <c r="H164" i="25"/>
  <c r="H163" i="25"/>
  <c r="H161" i="25"/>
  <c r="H159" i="25"/>
  <c r="H153" i="25"/>
  <c r="H151" i="25"/>
  <c r="H147" i="25"/>
  <c r="H142" i="25"/>
  <c r="H139" i="25"/>
  <c r="H138" i="25" s="1"/>
  <c r="H136" i="25"/>
  <c r="H134" i="25"/>
  <c r="H128" i="25"/>
  <c r="H121" i="25"/>
  <c r="H119" i="25"/>
  <c r="H118" i="25"/>
  <c r="H114" i="25"/>
  <c r="H113" i="25"/>
  <c r="H109" i="25"/>
  <c r="H107" i="25"/>
  <c r="H104" i="25"/>
  <c r="H102" i="25"/>
  <c r="H101" i="25"/>
  <c r="H100" i="25" s="1"/>
  <c r="H96" i="25"/>
  <c r="H94" i="25"/>
  <c r="H92" i="25"/>
  <c r="H87" i="25"/>
  <c r="H84" i="25"/>
  <c r="H79" i="25"/>
  <c r="H73" i="25"/>
  <c r="H72" i="25"/>
  <c r="H68" i="25"/>
  <c r="H67" i="25"/>
  <c r="H64" i="25"/>
  <c r="H61" i="25"/>
  <c r="H55" i="25"/>
  <c r="H54" i="25"/>
  <c r="H51" i="25"/>
  <c r="H46" i="25"/>
  <c r="H45" i="25"/>
  <c r="H43" i="25"/>
  <c r="H42" i="25"/>
  <c r="H39" i="25"/>
  <c r="H35" i="25"/>
  <c r="H34" i="25"/>
  <c r="H31" i="25"/>
  <c r="H27" i="25"/>
  <c r="H22" i="25"/>
  <c r="H15" i="25"/>
  <c r="H14" i="25" s="1"/>
  <c r="H10" i="25"/>
  <c r="H9" i="25"/>
  <c r="G32" i="23"/>
  <c r="H13" i="25" l="1"/>
  <c r="H8" i="25"/>
  <c r="H30" i="25"/>
  <c r="H33" i="25"/>
  <c r="H38" i="25"/>
  <c r="H41" i="25"/>
  <c r="H117" i="25"/>
  <c r="H146" i="25"/>
  <c r="H26" i="25"/>
  <c r="H50" i="25"/>
  <c r="H53" i="25"/>
  <c r="H71" i="25"/>
  <c r="H78" i="25"/>
  <c r="H83" i="25"/>
  <c r="H86" i="25"/>
  <c r="H91" i="25"/>
  <c r="H106" i="25"/>
  <c r="H99" i="25" s="1"/>
  <c r="H112" i="25"/>
  <c r="H127" i="25"/>
  <c r="H133" i="25"/>
  <c r="H141" i="25"/>
  <c r="H150" i="25"/>
  <c r="H158" i="25"/>
  <c r="H157" i="25" s="1"/>
  <c r="H132" i="25"/>
  <c r="D8" i="29"/>
  <c r="D26" i="29"/>
  <c r="F26" i="29" s="1"/>
  <c r="D29" i="29"/>
  <c r="F29" i="29" s="1"/>
  <c r="D22" i="29"/>
  <c r="F22" i="29" s="1"/>
  <c r="D19" i="29"/>
  <c r="E19" i="29" s="1"/>
  <c r="D16" i="29"/>
  <c r="E16" i="29" s="1"/>
  <c r="D17" i="29"/>
  <c r="E17" i="29" s="1"/>
  <c r="D14" i="29"/>
  <c r="F14" i="29" s="1"/>
  <c r="D12" i="29"/>
  <c r="D9" i="29" s="1"/>
  <c r="D11" i="29"/>
  <c r="D10" i="29"/>
  <c r="E10" i="29" s="1"/>
  <c r="F32" i="29"/>
  <c r="E32" i="29"/>
  <c r="F31" i="29"/>
  <c r="E31" i="29"/>
  <c r="D30" i="29"/>
  <c r="C30" i="29"/>
  <c r="E29" i="29"/>
  <c r="F28" i="29"/>
  <c r="E28" i="29"/>
  <c r="D27" i="29"/>
  <c r="F27" i="29" s="1"/>
  <c r="C27" i="29"/>
  <c r="E27" i="29" s="1"/>
  <c r="E26" i="29"/>
  <c r="D25" i="29"/>
  <c r="F25" i="29" s="1"/>
  <c r="C25" i="29"/>
  <c r="E25" i="29" s="1"/>
  <c r="D24" i="29"/>
  <c r="F24" i="29" s="1"/>
  <c r="C24" i="29"/>
  <c r="F23" i="29"/>
  <c r="E22" i="29"/>
  <c r="F21" i="29"/>
  <c r="E21" i="29"/>
  <c r="C20" i="29"/>
  <c r="F19" i="29"/>
  <c r="D18" i="29"/>
  <c r="E18" i="29" s="1"/>
  <c r="C18" i="29"/>
  <c r="F17" i="29"/>
  <c r="F16" i="29"/>
  <c r="D15" i="29"/>
  <c r="E15" i="29" s="1"/>
  <c r="C15" i="29"/>
  <c r="E14" i="29"/>
  <c r="C13" i="29"/>
  <c r="F12" i="29"/>
  <c r="F11" i="29"/>
  <c r="F10" i="29"/>
  <c r="C9" i="29"/>
  <c r="C8" i="29"/>
  <c r="C5" i="29" s="1"/>
  <c r="C33" i="29" s="1"/>
  <c r="H156" i="25" l="1"/>
  <c r="H131" i="25"/>
  <c r="H126" i="25"/>
  <c r="H111" i="25"/>
  <c r="H90" i="25"/>
  <c r="H82" i="25"/>
  <c r="H77" i="25"/>
  <c r="H49" i="25"/>
  <c r="H25" i="25"/>
  <c r="H145" i="25"/>
  <c r="H37" i="25"/>
  <c r="H70" i="25"/>
  <c r="H116" i="25"/>
  <c r="H7" i="25"/>
  <c r="H12" i="25"/>
  <c r="E9" i="29"/>
  <c r="F30" i="29"/>
  <c r="E24" i="29"/>
  <c r="D13" i="29"/>
  <c r="E13" i="29" s="1"/>
  <c r="F8" i="29"/>
  <c r="F9" i="29"/>
  <c r="F15" i="29"/>
  <c r="F18" i="29"/>
  <c r="E30" i="29"/>
  <c r="H76" i="25" l="1"/>
  <c r="H81" i="25"/>
  <c r="H29" i="25"/>
  <c r="H144" i="25"/>
  <c r="H24" i="25"/>
  <c r="H89" i="25"/>
  <c r="H125" i="25"/>
  <c r="H124" i="25"/>
  <c r="H98" i="25"/>
  <c r="H155" i="25"/>
  <c r="F13" i="29"/>
  <c r="E8" i="29"/>
  <c r="H6" i="25" l="1"/>
  <c r="H75" i="25"/>
  <c r="F5" i="29"/>
  <c r="E5" i="29"/>
  <c r="E33" i="29" l="1"/>
  <c r="G12" i="28" l="1"/>
  <c r="G11" i="28"/>
  <c r="F10" i="28"/>
  <c r="F13" i="28" s="1"/>
  <c r="D10" i="28"/>
  <c r="D13" i="28" s="1"/>
  <c r="G13" i="28" l="1"/>
  <c r="G10" i="28"/>
  <c r="G27" i="2"/>
  <c r="G26" i="2" s="1"/>
  <c r="F27" i="2"/>
  <c r="F26" i="2" s="1"/>
  <c r="I28" i="2"/>
  <c r="I27" i="2" s="1"/>
  <c r="I26" i="2" s="1"/>
  <c r="J23" i="25"/>
  <c r="J22" i="25" s="1"/>
  <c r="G22" i="25"/>
  <c r="I22" i="25" s="1"/>
  <c r="J195" i="25" l="1"/>
  <c r="J194" i="25" s="1"/>
  <c r="J193" i="25" s="1"/>
  <c r="J192" i="25" s="1"/>
  <c r="J191" i="25" s="1"/>
  <c r="J190" i="25" s="1"/>
  <c r="J189" i="25"/>
  <c r="J188" i="25"/>
  <c r="J187" i="25"/>
  <c r="J185" i="25"/>
  <c r="J184" i="25"/>
  <c r="J183" i="25"/>
  <c r="J177" i="25"/>
  <c r="J176" i="25" s="1"/>
  <c r="J175" i="25"/>
  <c r="J174" i="25"/>
  <c r="J173" i="25"/>
  <c r="J172" i="25" s="1"/>
  <c r="J171" i="25" s="1"/>
  <c r="J170" i="25"/>
  <c r="J169" i="25" s="1"/>
  <c r="J168" i="25"/>
  <c r="J167" i="25"/>
  <c r="J166" i="25"/>
  <c r="J165" i="25"/>
  <c r="J162" i="25"/>
  <c r="J161" i="25" s="1"/>
  <c r="J160" i="25"/>
  <c r="J159" i="25" s="1"/>
  <c r="J154" i="25"/>
  <c r="J153" i="25" s="1"/>
  <c r="J152" i="25"/>
  <c r="J151" i="25" s="1"/>
  <c r="J149" i="25"/>
  <c r="J148" i="25"/>
  <c r="J143" i="25"/>
  <c r="J142" i="25" s="1"/>
  <c r="J141" i="25" s="1"/>
  <c r="J140" i="25"/>
  <c r="J139" i="25" s="1"/>
  <c r="J138" i="25" s="1"/>
  <c r="J137" i="25"/>
  <c r="J136" i="25" s="1"/>
  <c r="J135" i="25"/>
  <c r="J134" i="25" s="1"/>
  <c r="J133" i="25" s="1"/>
  <c r="J132" i="25" s="1"/>
  <c r="J131" i="25" s="1"/>
  <c r="J129" i="25"/>
  <c r="J123" i="25"/>
  <c r="J122" i="25"/>
  <c r="J120" i="25"/>
  <c r="J119" i="25" s="1"/>
  <c r="J115" i="25"/>
  <c r="J114" i="25" s="1"/>
  <c r="J113" i="25" s="1"/>
  <c r="J112" i="25" s="1"/>
  <c r="J111" i="25" s="1"/>
  <c r="J110" i="25"/>
  <c r="J109" i="25" s="1"/>
  <c r="J108" i="25"/>
  <c r="J107" i="25" s="1"/>
  <c r="J105" i="25"/>
  <c r="J104" i="25" s="1"/>
  <c r="J103" i="25"/>
  <c r="J102" i="25" s="1"/>
  <c r="J101" i="25" s="1"/>
  <c r="J100" i="25" s="1"/>
  <c r="J97" i="25"/>
  <c r="J96" i="25" s="1"/>
  <c r="J95" i="25"/>
  <c r="J94" i="25" s="1"/>
  <c r="J93" i="25"/>
  <c r="J92" i="25" s="1"/>
  <c r="J88" i="25"/>
  <c r="J87" i="25" s="1"/>
  <c r="J86" i="25" s="1"/>
  <c r="J85" i="25"/>
  <c r="J84" i="25" s="1"/>
  <c r="J83" i="25" s="1"/>
  <c r="J82" i="25" s="1"/>
  <c r="J81" i="25" s="1"/>
  <c r="J80" i="25"/>
  <c r="J79" i="25" s="1"/>
  <c r="J78" i="25" s="1"/>
  <c r="J77" i="25" s="1"/>
  <c r="J76" i="25" s="1"/>
  <c r="J74" i="25"/>
  <c r="J73" i="25" s="1"/>
  <c r="J72" i="25" s="1"/>
  <c r="J71" i="25" s="1"/>
  <c r="J70" i="25" s="1"/>
  <c r="J69" i="25"/>
  <c r="J68" i="25" s="1"/>
  <c r="J67" i="25" s="1"/>
  <c r="J66" i="25"/>
  <c r="J65" i="25"/>
  <c r="J64" i="25" s="1"/>
  <c r="J63" i="25"/>
  <c r="J62" i="25"/>
  <c r="J61" i="25" s="1"/>
  <c r="J60" i="25"/>
  <c r="J59" i="25"/>
  <c r="J58" i="25"/>
  <c r="J57" i="25"/>
  <c r="J56" i="25"/>
  <c r="J52" i="25"/>
  <c r="J51" i="25" s="1"/>
  <c r="J50" i="25" s="1"/>
  <c r="J49" i="25" s="1"/>
  <c r="J48" i="25"/>
  <c r="J47" i="25"/>
  <c r="J46" i="25" s="1"/>
  <c r="J45" i="25" s="1"/>
  <c r="J44" i="25"/>
  <c r="J43" i="25" s="1"/>
  <c r="J42" i="25" s="1"/>
  <c r="J41" i="25" s="1"/>
  <c r="J40" i="25"/>
  <c r="J39" i="25" s="1"/>
  <c r="J38" i="25" s="1"/>
  <c r="J37" i="25" s="1"/>
  <c r="J36" i="25"/>
  <c r="J35" i="25" s="1"/>
  <c r="J34" i="25" s="1"/>
  <c r="J33" i="25" s="1"/>
  <c r="J32" i="25"/>
  <c r="J31" i="25" s="1"/>
  <c r="J30" i="25" s="1"/>
  <c r="J28" i="25"/>
  <c r="J27" i="25" s="1"/>
  <c r="J26" i="25" s="1"/>
  <c r="J25" i="25" s="1"/>
  <c r="J24" i="25" s="1"/>
  <c r="J21" i="25"/>
  <c r="J20" i="25"/>
  <c r="J19" i="25"/>
  <c r="J18" i="25"/>
  <c r="J17" i="25"/>
  <c r="J16" i="25"/>
  <c r="J11" i="25"/>
  <c r="J10" i="25" s="1"/>
  <c r="J9" i="25" s="1"/>
  <c r="J8" i="25" s="1"/>
  <c r="J7" i="25" s="1"/>
  <c r="J15" i="25" l="1"/>
  <c r="J14" i="25" s="1"/>
  <c r="J13" i="25" s="1"/>
  <c r="J12" i="25" s="1"/>
  <c r="J55" i="25"/>
  <c r="J54" i="25" s="1"/>
  <c r="J53" i="25" s="1"/>
  <c r="J29" i="25" s="1"/>
  <c r="J6" i="25" s="1"/>
  <c r="J91" i="25"/>
  <c r="J90" i="25" s="1"/>
  <c r="J89" i="25" s="1"/>
  <c r="J147" i="25"/>
  <c r="J146" i="25" s="1"/>
  <c r="J145" i="25" s="1"/>
  <c r="J150" i="25"/>
  <c r="J158" i="25"/>
  <c r="J164" i="25"/>
  <c r="J163" i="25" s="1"/>
  <c r="J157" i="25" s="1"/>
  <c r="J156" i="25" s="1"/>
  <c r="J155" i="25" s="1"/>
  <c r="J75" i="25"/>
  <c r="J106" i="25"/>
  <c r="J99" i="25" s="1"/>
  <c r="J121" i="25"/>
  <c r="J118" i="25" s="1"/>
  <c r="J117" i="25" s="1"/>
  <c r="J116" i="25" s="1"/>
  <c r="J128" i="25"/>
  <c r="J127" i="25" s="1"/>
  <c r="J126" i="25" s="1"/>
  <c r="J125" i="25" s="1"/>
  <c r="G130" i="25"/>
  <c r="J130" i="25" s="1"/>
  <c r="G186" i="25"/>
  <c r="J186" i="25" s="1"/>
  <c r="J182" i="25" s="1"/>
  <c r="J181" i="25" s="1"/>
  <c r="J180" i="25" s="1"/>
  <c r="J179" i="25" s="1"/>
  <c r="J178" i="25" s="1"/>
  <c r="E28" i="23"/>
  <c r="E26" i="23"/>
  <c r="E22" i="23"/>
  <c r="E18" i="23"/>
  <c r="E14" i="23"/>
  <c r="E12" i="23"/>
  <c r="E7" i="23"/>
  <c r="D30" i="23"/>
  <c r="E30" i="23"/>
  <c r="D28" i="23"/>
  <c r="G31" i="23"/>
  <c r="G29" i="23"/>
  <c r="G27" i="23"/>
  <c r="G25" i="23"/>
  <c r="G24" i="23"/>
  <c r="G23" i="23"/>
  <c r="G21" i="23"/>
  <c r="G20" i="23"/>
  <c r="G19" i="23"/>
  <c r="G18" i="23" s="1"/>
  <c r="G17" i="23"/>
  <c r="G16" i="23"/>
  <c r="G15" i="23"/>
  <c r="G13" i="23"/>
  <c r="G12" i="23" s="1"/>
  <c r="G11" i="23"/>
  <c r="G10" i="23"/>
  <c r="G9" i="23"/>
  <c r="G8" i="23"/>
  <c r="E29" i="5"/>
  <c r="E13" i="5"/>
  <c r="F13" i="5" s="1"/>
  <c r="E11" i="5"/>
  <c r="G192" i="5"/>
  <c r="G189" i="5"/>
  <c r="G186" i="5"/>
  <c r="G183" i="5"/>
  <c r="G179" i="5"/>
  <c r="G176" i="5"/>
  <c r="G172" i="5"/>
  <c r="G169" i="5"/>
  <c r="G166" i="5"/>
  <c r="G164" i="5"/>
  <c r="G161" i="5"/>
  <c r="G159" i="5"/>
  <c r="G157" i="5"/>
  <c r="G155" i="5"/>
  <c r="G152" i="5"/>
  <c r="G150" i="5"/>
  <c r="G148" i="5"/>
  <c r="G147" i="5"/>
  <c r="G142" i="5"/>
  <c r="G137" i="5"/>
  <c r="G135" i="5"/>
  <c r="G131" i="5"/>
  <c r="G128" i="5"/>
  <c r="G123" i="5"/>
  <c r="G118" i="5"/>
  <c r="G114" i="5"/>
  <c r="G111" i="5"/>
  <c r="G106" i="5"/>
  <c r="G102" i="5"/>
  <c r="G99" i="5"/>
  <c r="G96" i="5"/>
  <c r="G93" i="5"/>
  <c r="G90" i="5"/>
  <c r="G85" i="5"/>
  <c r="G81" i="5"/>
  <c r="G75" i="5"/>
  <c r="G71" i="5"/>
  <c r="G68" i="5"/>
  <c r="G63" i="5"/>
  <c r="G60" i="5"/>
  <c r="G55" i="5"/>
  <c r="G53" i="5"/>
  <c r="G51" i="5"/>
  <c r="G50" i="5"/>
  <c r="G45" i="5"/>
  <c r="G42" i="5"/>
  <c r="G40" i="5"/>
  <c r="G38" i="5"/>
  <c r="G34" i="5"/>
  <c r="G31" i="5"/>
  <c r="G25" i="5"/>
  <c r="G22" i="5"/>
  <c r="G17" i="5"/>
  <c r="G13" i="5"/>
  <c r="D77" i="5"/>
  <c r="I246" i="2"/>
  <c r="I239" i="2"/>
  <c r="I237" i="2"/>
  <c r="I235" i="2"/>
  <c r="I234" i="2"/>
  <c r="I227" i="2"/>
  <c r="I224" i="2"/>
  <c r="I222" i="2"/>
  <c r="I220" i="2"/>
  <c r="I216" i="2"/>
  <c r="I213" i="2"/>
  <c r="I211" i="2"/>
  <c r="I207" i="2"/>
  <c r="I204" i="2"/>
  <c r="I197" i="2"/>
  <c r="I194" i="2"/>
  <c r="I190" i="2"/>
  <c r="I188" i="2"/>
  <c r="I182" i="2"/>
  <c r="I178" i="2"/>
  <c r="I174" i="2"/>
  <c r="I171" i="2"/>
  <c r="I163" i="2"/>
  <c r="I156" i="2"/>
  <c r="I153" i="2"/>
  <c r="I147" i="2"/>
  <c r="I141" i="2"/>
  <c r="I138" i="2"/>
  <c r="I134" i="2"/>
  <c r="I131" i="2"/>
  <c r="I124" i="2"/>
  <c r="I121" i="2"/>
  <c r="I118" i="2"/>
  <c r="I112" i="2"/>
  <c r="I108" i="2"/>
  <c r="I102" i="2"/>
  <c r="I95" i="2"/>
  <c r="I89" i="2"/>
  <c r="I85" i="2"/>
  <c r="I83" i="2"/>
  <c r="I80" i="2"/>
  <c r="I78" i="2"/>
  <c r="I75" i="2"/>
  <c r="I73" i="2"/>
  <c r="I71" i="2"/>
  <c r="I70" i="2"/>
  <c r="I65" i="2"/>
  <c r="I60" i="2"/>
  <c r="I58" i="2"/>
  <c r="I54" i="2"/>
  <c r="I49" i="2"/>
  <c r="I44" i="2"/>
  <c r="I39" i="2"/>
  <c r="I34" i="2"/>
  <c r="I25" i="2"/>
  <c r="I23" i="2"/>
  <c r="I21" i="2"/>
  <c r="I19" i="2"/>
  <c r="I13" i="2"/>
  <c r="J98" i="25" l="1"/>
  <c r="J144" i="25"/>
  <c r="J124" i="25"/>
  <c r="G11" i="5"/>
  <c r="F11" i="5"/>
  <c r="G29" i="5"/>
  <c r="F29" i="5"/>
  <c r="G77" i="5"/>
  <c r="F77" i="5"/>
  <c r="G14" i="23"/>
  <c r="G22" i="23"/>
  <c r="G7" i="23"/>
  <c r="F165" i="2"/>
  <c r="I165" i="2" s="1"/>
  <c r="G15" i="25" l="1"/>
  <c r="I15" i="25" s="1"/>
  <c r="G182" i="25"/>
  <c r="I182" i="25" s="1"/>
  <c r="F20" i="2"/>
  <c r="F22" i="2"/>
  <c r="F24" i="2"/>
  <c r="F33" i="2"/>
  <c r="F32" i="2" s="1"/>
  <c r="F31" i="2" s="1"/>
  <c r="F30" i="2" s="1"/>
  <c r="F29" i="2" s="1"/>
  <c r="F38" i="2"/>
  <c r="F37" i="2" s="1"/>
  <c r="F36" i="2" s="1"/>
  <c r="F43" i="2"/>
  <c r="F42" i="2" s="1"/>
  <c r="F41" i="2" s="1"/>
  <c r="F40" i="2" s="1"/>
  <c r="F74" i="2"/>
  <c r="F18" i="2"/>
  <c r="F48" i="2"/>
  <c r="F47" i="2" s="1"/>
  <c r="F46" i="2" s="1"/>
  <c r="F45" i="2" s="1"/>
  <c r="F53" i="2"/>
  <c r="F52" i="2" s="1"/>
  <c r="F51" i="2" s="1"/>
  <c r="F50" i="2" s="1"/>
  <c r="F57" i="2"/>
  <c r="F59" i="2"/>
  <c r="F64" i="2"/>
  <c r="F63" i="2" s="1"/>
  <c r="F62" i="2" s="1"/>
  <c r="F61" i="2" s="1"/>
  <c r="F69" i="2"/>
  <c r="F72" i="2"/>
  <c r="F68" i="2" l="1"/>
  <c r="F17" i="2"/>
  <c r="F16" i="2" s="1"/>
  <c r="F15" i="2" s="1"/>
  <c r="F14" i="2" s="1"/>
  <c r="F56" i="2"/>
  <c r="F55" i="2" s="1"/>
  <c r="G215" i="2" l="1"/>
  <c r="G109" i="25" l="1"/>
  <c r="I109" i="25" s="1"/>
  <c r="G191" i="5"/>
  <c r="G190" i="5" s="1"/>
  <c r="E191" i="5"/>
  <c r="D191" i="5"/>
  <c r="D190" i="5" s="1"/>
  <c r="I140" i="2"/>
  <c r="I139" i="2" s="1"/>
  <c r="G140" i="2"/>
  <c r="G139" i="2" s="1"/>
  <c r="F140" i="2"/>
  <c r="F139" i="2" s="1"/>
  <c r="I53" i="2"/>
  <c r="I52" i="2" s="1"/>
  <c r="I51" i="2" s="1"/>
  <c r="I50" i="2" s="1"/>
  <c r="G53" i="2"/>
  <c r="G52" i="2" s="1"/>
  <c r="G51" i="2" s="1"/>
  <c r="G50" i="2" s="1"/>
  <c r="G43" i="25"/>
  <c r="G42" i="25" l="1"/>
  <c r="I43" i="25"/>
  <c r="E190" i="5"/>
  <c r="F190" i="5" s="1"/>
  <c r="F191" i="5"/>
  <c r="G107" i="25"/>
  <c r="G94" i="25"/>
  <c r="I94" i="25" s="1"/>
  <c r="E188" i="5"/>
  <c r="G188" i="5"/>
  <c r="G187" i="5" s="1"/>
  <c r="D188" i="5"/>
  <c r="D187" i="5" s="1"/>
  <c r="G137" i="2"/>
  <c r="G136" i="2" s="1"/>
  <c r="G135" i="2" s="1"/>
  <c r="F137" i="2"/>
  <c r="F136" i="2" s="1"/>
  <c r="F135" i="2" s="1"/>
  <c r="G106" i="25" l="1"/>
  <c r="I106" i="25" s="1"/>
  <c r="I107" i="25"/>
  <c r="G41" i="25"/>
  <c r="I41" i="25" s="1"/>
  <c r="I42" i="25"/>
  <c r="E187" i="5"/>
  <c r="F187" i="5" s="1"/>
  <c r="F188" i="5"/>
  <c r="I137" i="2"/>
  <c r="I136" i="2" s="1"/>
  <c r="I135" i="2" s="1"/>
  <c r="D14" i="23" l="1"/>
  <c r="G96" i="25" l="1"/>
  <c r="I96" i="25" s="1"/>
  <c r="G92" i="25"/>
  <c r="I92" i="25" s="1"/>
  <c r="E89" i="5"/>
  <c r="E101" i="5"/>
  <c r="E98" i="5"/>
  <c r="D92" i="5"/>
  <c r="D91" i="5" s="1"/>
  <c r="E92" i="5"/>
  <c r="G101" i="5"/>
  <c r="G100" i="5" s="1"/>
  <c r="G98" i="5"/>
  <c r="G97" i="5" s="1"/>
  <c r="G92" i="5"/>
  <c r="G91" i="5" s="1"/>
  <c r="D101" i="5"/>
  <c r="D100" i="5" s="1"/>
  <c r="D98" i="5"/>
  <c r="D97" i="5" s="1"/>
  <c r="I123" i="2"/>
  <c r="I122" i="2" s="1"/>
  <c r="G120" i="2"/>
  <c r="G119" i="2" s="1"/>
  <c r="G117" i="2"/>
  <c r="G116" i="2" s="1"/>
  <c r="I120" i="2"/>
  <c r="I119" i="2" s="1"/>
  <c r="I117" i="2"/>
  <c r="I116" i="2" s="1"/>
  <c r="G123" i="2"/>
  <c r="G122" i="2" s="1"/>
  <c r="F123" i="2"/>
  <c r="F122" i="2" s="1"/>
  <c r="F120" i="2"/>
  <c r="F119" i="2" s="1"/>
  <c r="F117" i="2"/>
  <c r="F116" i="2" s="1"/>
  <c r="E100" i="5" l="1"/>
  <c r="F100" i="5" s="1"/>
  <c r="F101" i="5"/>
  <c r="E91" i="5"/>
  <c r="F91" i="5" s="1"/>
  <c r="F92" i="5"/>
  <c r="E97" i="5"/>
  <c r="F97" i="5" s="1"/>
  <c r="F98" i="5"/>
  <c r="G91" i="25"/>
  <c r="I115" i="2"/>
  <c r="I114" i="2" s="1"/>
  <c r="I113" i="2" s="1"/>
  <c r="G115" i="2"/>
  <c r="G114" i="2" s="1"/>
  <c r="G113" i="2" s="1"/>
  <c r="F115" i="2"/>
  <c r="F114" i="2" s="1"/>
  <c r="F113" i="2" s="1"/>
  <c r="G147" i="25"/>
  <c r="G61" i="25"/>
  <c r="I61" i="25" s="1"/>
  <c r="G12" i="5"/>
  <c r="D12" i="5"/>
  <c r="G10" i="5"/>
  <c r="E10" i="5"/>
  <c r="F10" i="5" s="1"/>
  <c r="D10" i="5"/>
  <c r="I187" i="2"/>
  <c r="I189" i="2"/>
  <c r="G187" i="2"/>
  <c r="G189" i="2"/>
  <c r="F189" i="2"/>
  <c r="F187" i="2"/>
  <c r="G77" i="2"/>
  <c r="I79" i="2"/>
  <c r="I77" i="2"/>
  <c r="G79" i="2"/>
  <c r="F79" i="2"/>
  <c r="F77" i="2"/>
  <c r="G146" i="25" l="1"/>
  <c r="I147" i="25"/>
  <c r="G90" i="25"/>
  <c r="I91" i="25"/>
  <c r="D9" i="5"/>
  <c r="D8" i="5" s="1"/>
  <c r="D7" i="5" s="1"/>
  <c r="G9" i="5"/>
  <c r="G8" i="5" s="1"/>
  <c r="G7" i="5" s="1"/>
  <c r="E12" i="5"/>
  <c r="G186" i="2"/>
  <c r="G185" i="2" s="1"/>
  <c r="G184" i="2" s="1"/>
  <c r="I186" i="2"/>
  <c r="I185" i="2" s="1"/>
  <c r="I184" i="2" s="1"/>
  <c r="F186" i="2"/>
  <c r="F185" i="2" s="1"/>
  <c r="F184" i="2" s="1"/>
  <c r="G76" i="2"/>
  <c r="I76" i="2"/>
  <c r="F76" i="2"/>
  <c r="G89" i="25" l="1"/>
  <c r="I89" i="25" s="1"/>
  <c r="I90" i="25"/>
  <c r="G145" i="25"/>
  <c r="I145" i="25" s="1"/>
  <c r="I146" i="25"/>
  <c r="E9" i="5"/>
  <c r="F12" i="5"/>
  <c r="G172" i="25"/>
  <c r="I172" i="25" s="1"/>
  <c r="G14" i="25"/>
  <c r="I14" i="25" s="1"/>
  <c r="G134" i="25"/>
  <c r="I134" i="25" s="1"/>
  <c r="G128" i="25"/>
  <c r="G194" i="25"/>
  <c r="I194" i="25" s="1"/>
  <c r="G176" i="25"/>
  <c r="G169" i="25"/>
  <c r="G164" i="25"/>
  <c r="I164" i="25" s="1"/>
  <c r="G161" i="25"/>
  <c r="I161" i="25" s="1"/>
  <c r="G159" i="25"/>
  <c r="I159" i="25" s="1"/>
  <c r="G153" i="25"/>
  <c r="G151" i="25"/>
  <c r="I151" i="25" s="1"/>
  <c r="G142" i="25"/>
  <c r="G139" i="25"/>
  <c r="G138" i="25" s="1"/>
  <c r="G136" i="25"/>
  <c r="I136" i="25" s="1"/>
  <c r="G121" i="25"/>
  <c r="I121" i="25" s="1"/>
  <c r="G119" i="25"/>
  <c r="I119" i="25" s="1"/>
  <c r="G114" i="25"/>
  <c r="G104" i="25"/>
  <c r="G102" i="25"/>
  <c r="G87" i="25"/>
  <c r="G84" i="25"/>
  <c r="G79" i="25"/>
  <c r="G73" i="25"/>
  <c r="G68" i="25"/>
  <c r="G67" i="25" s="1"/>
  <c r="G64" i="25"/>
  <c r="I64" i="25" s="1"/>
  <c r="G55" i="25"/>
  <c r="I55" i="25" s="1"/>
  <c r="G51" i="25"/>
  <c r="G46" i="25"/>
  <c r="G39" i="25"/>
  <c r="G35" i="25"/>
  <c r="G31" i="25"/>
  <c r="G27" i="25"/>
  <c r="G10" i="25"/>
  <c r="G30" i="23"/>
  <c r="G28" i="23"/>
  <c r="G26" i="23"/>
  <c r="E32" i="23"/>
  <c r="D12" i="23"/>
  <c r="D7" i="23"/>
  <c r="G41" i="5"/>
  <c r="E41" i="5"/>
  <c r="D41" i="5"/>
  <c r="G67" i="5"/>
  <c r="G66" i="5" s="1"/>
  <c r="E67" i="5"/>
  <c r="D67" i="5"/>
  <c r="D66" i="5" s="1"/>
  <c r="E154" i="5"/>
  <c r="E158" i="5"/>
  <c r="F158" i="5" s="1"/>
  <c r="D158" i="5"/>
  <c r="G76" i="5"/>
  <c r="E76" i="5"/>
  <c r="D76" i="5"/>
  <c r="G182" i="5"/>
  <c r="G181" i="5" s="1"/>
  <c r="G185" i="5"/>
  <c r="G184" i="5" s="1"/>
  <c r="E182" i="5"/>
  <c r="E185" i="5"/>
  <c r="E184" i="5" s="1"/>
  <c r="D185" i="5"/>
  <c r="D184" i="5" s="1"/>
  <c r="D182" i="5"/>
  <c r="D181" i="5" s="1"/>
  <c r="G178" i="5"/>
  <c r="G177" i="5" s="1"/>
  <c r="G175" i="5"/>
  <c r="G174" i="5" s="1"/>
  <c r="E175" i="5"/>
  <c r="E178" i="5"/>
  <c r="E177" i="5" s="1"/>
  <c r="D178" i="5"/>
  <c r="D177" i="5" s="1"/>
  <c r="D175" i="5"/>
  <c r="D174" i="5" s="1"/>
  <c r="G171" i="5"/>
  <c r="G170" i="5" s="1"/>
  <c r="E171" i="5"/>
  <c r="D171" i="5"/>
  <c r="D170" i="5" s="1"/>
  <c r="G168" i="5"/>
  <c r="G167" i="5" s="1"/>
  <c r="E168" i="5"/>
  <c r="D168" i="5"/>
  <c r="D167" i="5" s="1"/>
  <c r="G163" i="5"/>
  <c r="G165" i="5"/>
  <c r="E163" i="5"/>
  <c r="E165" i="5"/>
  <c r="F165" i="5" s="1"/>
  <c r="D165" i="5"/>
  <c r="D163" i="5"/>
  <c r="G160" i="5"/>
  <c r="G156" i="5"/>
  <c r="G154" i="5"/>
  <c r="E156" i="5"/>
  <c r="F156" i="5" s="1"/>
  <c r="E160" i="5"/>
  <c r="D160" i="5"/>
  <c r="D156" i="5"/>
  <c r="D154" i="5"/>
  <c r="G151" i="5"/>
  <c r="G149" i="5"/>
  <c r="E146" i="5"/>
  <c r="E149" i="5"/>
  <c r="F149" i="5" s="1"/>
  <c r="E151" i="5"/>
  <c r="D146" i="5"/>
  <c r="D149" i="5"/>
  <c r="D151" i="5"/>
  <c r="G141" i="5"/>
  <c r="G140" i="5" s="1"/>
  <c r="G139" i="5" s="1"/>
  <c r="G138" i="5" s="1"/>
  <c r="E141" i="5"/>
  <c r="D141" i="5"/>
  <c r="D140" i="5" s="1"/>
  <c r="D139" i="5" s="1"/>
  <c r="D138" i="5" s="1"/>
  <c r="G134" i="5"/>
  <c r="G136" i="5"/>
  <c r="E134" i="5"/>
  <c r="E136" i="5"/>
  <c r="D134" i="5"/>
  <c r="D136" i="5"/>
  <c r="E16" i="5"/>
  <c r="G9" i="25" l="1"/>
  <c r="I10" i="25"/>
  <c r="G30" i="25"/>
  <c r="I30" i="25" s="1"/>
  <c r="I31" i="25"/>
  <c r="G38" i="25"/>
  <c r="I39" i="25"/>
  <c r="G50" i="25"/>
  <c r="I51" i="25"/>
  <c r="G72" i="25"/>
  <c r="I73" i="25"/>
  <c r="G83" i="25"/>
  <c r="I83" i="25" s="1"/>
  <c r="I84" i="25"/>
  <c r="G101" i="25"/>
  <c r="G100" i="25" s="1"/>
  <c r="G99" i="25" s="1"/>
  <c r="I99" i="25" s="1"/>
  <c r="G113" i="25"/>
  <c r="I114" i="25"/>
  <c r="G127" i="25"/>
  <c r="I128" i="25"/>
  <c r="G26" i="25"/>
  <c r="I27" i="25"/>
  <c r="G34" i="25"/>
  <c r="I35" i="25"/>
  <c r="G45" i="25"/>
  <c r="I45" i="25" s="1"/>
  <c r="I46" i="25"/>
  <c r="G78" i="25"/>
  <c r="I79" i="25"/>
  <c r="G86" i="25"/>
  <c r="I86" i="25" s="1"/>
  <c r="I87" i="25"/>
  <c r="G141" i="25"/>
  <c r="I141" i="25" s="1"/>
  <c r="I142" i="25"/>
  <c r="E170" i="5"/>
  <c r="F170" i="5" s="1"/>
  <c r="F171" i="5"/>
  <c r="F41" i="5"/>
  <c r="E15" i="5"/>
  <c r="F134" i="5"/>
  <c r="E140" i="5"/>
  <c r="F141" i="5"/>
  <c r="F136" i="5"/>
  <c r="F151" i="5"/>
  <c r="F146" i="5"/>
  <c r="F160" i="5"/>
  <c r="F163" i="5"/>
  <c r="E167" i="5"/>
  <c r="F167" i="5" s="1"/>
  <c r="F168" i="5"/>
  <c r="E174" i="5"/>
  <c r="F174" i="5" s="1"/>
  <c r="F175" i="5"/>
  <c r="E181" i="5"/>
  <c r="F181" i="5" s="1"/>
  <c r="F182" i="5"/>
  <c r="F76" i="5"/>
  <c r="F154" i="5"/>
  <c r="E66" i="5"/>
  <c r="F66" i="5" s="1"/>
  <c r="F67" i="5"/>
  <c r="E8" i="5"/>
  <c r="F9" i="5"/>
  <c r="G13" i="25"/>
  <c r="G118" i="25"/>
  <c r="G150" i="25"/>
  <c r="G158" i="25"/>
  <c r="I158" i="25" s="1"/>
  <c r="D180" i="5"/>
  <c r="E180" i="5"/>
  <c r="G180" i="5"/>
  <c r="G163" i="25"/>
  <c r="I163" i="25" s="1"/>
  <c r="G181" i="25"/>
  <c r="G193" i="25"/>
  <c r="G171" i="25"/>
  <c r="I171" i="25" s="1"/>
  <c r="G54" i="25"/>
  <c r="G82" i="25"/>
  <c r="G133" i="25"/>
  <c r="D32" i="23"/>
  <c r="G158" i="5"/>
  <c r="G153" i="5" s="1"/>
  <c r="D153" i="5"/>
  <c r="E153" i="5"/>
  <c r="F153" i="5" s="1"/>
  <c r="D173" i="5"/>
  <c r="G16" i="5"/>
  <c r="G15" i="5" s="1"/>
  <c r="G14" i="5" s="1"/>
  <c r="G173" i="5"/>
  <c r="E173" i="5"/>
  <c r="D162" i="5"/>
  <c r="E162" i="5"/>
  <c r="F162" i="5" s="1"/>
  <c r="G162" i="5"/>
  <c r="D145" i="5"/>
  <c r="G146" i="5"/>
  <c r="G145" i="5" s="1"/>
  <c r="E145" i="5"/>
  <c r="F145" i="5" s="1"/>
  <c r="E133" i="5"/>
  <c r="G133" i="5"/>
  <c r="G132" i="5" s="1"/>
  <c r="D133" i="5"/>
  <c r="G127" i="5"/>
  <c r="G126" i="5" s="1"/>
  <c r="G130" i="5"/>
  <c r="G129" i="5" s="1"/>
  <c r="E127" i="5"/>
  <c r="E130" i="5"/>
  <c r="D130" i="5"/>
  <c r="D129" i="5" s="1"/>
  <c r="D127" i="5"/>
  <c r="D126" i="5" s="1"/>
  <c r="G53" i="25" l="1"/>
  <c r="I53" i="25" s="1"/>
  <c r="I54" i="25"/>
  <c r="G81" i="25"/>
  <c r="I82" i="25"/>
  <c r="G180" i="25"/>
  <c r="I181" i="25"/>
  <c r="G144" i="25"/>
  <c r="I144" i="25" s="1"/>
  <c r="I150" i="25"/>
  <c r="G12" i="25"/>
  <c r="I12" i="25" s="1"/>
  <c r="I13" i="25"/>
  <c r="G77" i="25"/>
  <c r="I78" i="25"/>
  <c r="G33" i="25"/>
  <c r="I33" i="25" s="1"/>
  <c r="I34" i="25"/>
  <c r="G25" i="25"/>
  <c r="I26" i="25"/>
  <c r="G126" i="25"/>
  <c r="I127" i="25"/>
  <c r="G112" i="25"/>
  <c r="I113" i="25"/>
  <c r="G132" i="25"/>
  <c r="I133" i="25"/>
  <c r="G192" i="25"/>
  <c r="I193" i="25"/>
  <c r="G117" i="25"/>
  <c r="I118" i="25"/>
  <c r="G71" i="25"/>
  <c r="I72" i="25"/>
  <c r="G49" i="25"/>
  <c r="I49" i="25" s="1"/>
  <c r="I50" i="25"/>
  <c r="G37" i="25"/>
  <c r="I37" i="25" s="1"/>
  <c r="I38" i="25"/>
  <c r="G8" i="25"/>
  <c r="I9" i="25"/>
  <c r="E126" i="5"/>
  <c r="F126" i="5" s="1"/>
  <c r="F127" i="5"/>
  <c r="E129" i="5"/>
  <c r="F129" i="5" s="1"/>
  <c r="F130" i="5"/>
  <c r="E132" i="5"/>
  <c r="F133" i="5"/>
  <c r="E7" i="5"/>
  <c r="F7" i="5" s="1"/>
  <c r="F8" i="5"/>
  <c r="E14" i="5"/>
  <c r="E139" i="5"/>
  <c r="F140" i="5"/>
  <c r="F173" i="5"/>
  <c r="F180" i="5"/>
  <c r="G157" i="25"/>
  <c r="G29" i="25"/>
  <c r="H196" i="25"/>
  <c r="E144" i="5"/>
  <c r="D144" i="5"/>
  <c r="D143" i="5" s="1"/>
  <c r="G144" i="5"/>
  <c r="G143" i="5" s="1"/>
  <c r="D125" i="5"/>
  <c r="D124" i="5" s="1"/>
  <c r="D132" i="5"/>
  <c r="G125" i="5"/>
  <c r="G124" i="5" s="1"/>
  <c r="E125" i="5"/>
  <c r="G156" i="25" l="1"/>
  <c r="I157" i="25"/>
  <c r="I29" i="25"/>
  <c r="G7" i="25"/>
  <c r="I7" i="25" s="1"/>
  <c r="I8" i="25"/>
  <c r="G70" i="25"/>
  <c r="I70" i="25" s="1"/>
  <c r="I71" i="25"/>
  <c r="G116" i="25"/>
  <c r="I117" i="25"/>
  <c r="G191" i="25"/>
  <c r="I192" i="25"/>
  <c r="G131" i="25"/>
  <c r="I132" i="25"/>
  <c r="G111" i="25"/>
  <c r="I111" i="25" s="1"/>
  <c r="I112" i="25"/>
  <c r="G125" i="25"/>
  <c r="I125" i="25" s="1"/>
  <c r="I126" i="25"/>
  <c r="G24" i="25"/>
  <c r="I24" i="25" s="1"/>
  <c r="I25" i="25"/>
  <c r="G76" i="25"/>
  <c r="I76" i="25" s="1"/>
  <c r="I77" i="25"/>
  <c r="G179" i="25"/>
  <c r="I180" i="25"/>
  <c r="G75" i="25"/>
  <c r="I75" i="25" s="1"/>
  <c r="I81" i="25"/>
  <c r="E124" i="5"/>
  <c r="F124" i="5" s="1"/>
  <c r="F125" i="5"/>
  <c r="E143" i="5"/>
  <c r="F143" i="5" s="1"/>
  <c r="F144" i="5"/>
  <c r="E138" i="5"/>
  <c r="F138" i="5" s="1"/>
  <c r="F139" i="5"/>
  <c r="F132" i="5"/>
  <c r="J196" i="25"/>
  <c r="G122" i="5"/>
  <c r="G121" i="5" s="1"/>
  <c r="G120" i="5" s="1"/>
  <c r="G119" i="5" s="1"/>
  <c r="E122" i="5"/>
  <c r="D122" i="5"/>
  <c r="D121" i="5" s="1"/>
  <c r="D120" i="5" s="1"/>
  <c r="D119" i="5" s="1"/>
  <c r="G113" i="5"/>
  <c r="G112" i="5" s="1"/>
  <c r="G117" i="5"/>
  <c r="G116" i="5" s="1"/>
  <c r="G115" i="5" s="1"/>
  <c r="E110" i="5"/>
  <c r="G110" i="5"/>
  <c r="G109" i="5" s="1"/>
  <c r="E113" i="5"/>
  <c r="E117" i="5"/>
  <c r="D117" i="5"/>
  <c r="D116" i="5" s="1"/>
  <c r="D115" i="5" s="1"/>
  <c r="D113" i="5"/>
  <c r="D112" i="5" s="1"/>
  <c r="D110" i="5"/>
  <c r="D109" i="5" s="1"/>
  <c r="G95" i="5"/>
  <c r="G94" i="5" s="1"/>
  <c r="G105" i="5"/>
  <c r="G104" i="5" s="1"/>
  <c r="G103" i="5" s="1"/>
  <c r="E88" i="5"/>
  <c r="G89" i="5"/>
  <c r="G88" i="5" s="1"/>
  <c r="E95" i="5"/>
  <c r="E105" i="5"/>
  <c r="D105" i="5"/>
  <c r="D104" i="5" s="1"/>
  <c r="D103" i="5" s="1"/>
  <c r="D95" i="5"/>
  <c r="D94" i="5" s="1"/>
  <c r="D89" i="5"/>
  <c r="G70" i="5"/>
  <c r="G69" i="5" s="1"/>
  <c r="G65" i="5" s="1"/>
  <c r="G74" i="5"/>
  <c r="G73" i="5" s="1"/>
  <c r="G80" i="5"/>
  <c r="G79" i="5" s="1"/>
  <c r="G78" i="5" s="1"/>
  <c r="G84" i="5"/>
  <c r="G83" i="5" s="1"/>
  <c r="G82" i="5" s="1"/>
  <c r="E70" i="5"/>
  <c r="E74" i="5"/>
  <c r="E80" i="5"/>
  <c r="E84" i="5"/>
  <c r="D84" i="5"/>
  <c r="D83" i="5" s="1"/>
  <c r="D82" i="5" s="1"/>
  <c r="D80" i="5"/>
  <c r="D79" i="5" s="1"/>
  <c r="D78" i="5" s="1"/>
  <c r="D74" i="5"/>
  <c r="D70" i="5"/>
  <c r="D69" i="5" s="1"/>
  <c r="D65" i="5" s="1"/>
  <c r="G59" i="5"/>
  <c r="G58" i="5" s="1"/>
  <c r="G62" i="5"/>
  <c r="G61" i="5" s="1"/>
  <c r="E59" i="5"/>
  <c r="E62" i="5"/>
  <c r="D62" i="5"/>
  <c r="D61" i="5" s="1"/>
  <c r="D59" i="5"/>
  <c r="D58" i="5" s="1"/>
  <c r="G52" i="5"/>
  <c r="G54" i="5"/>
  <c r="E49" i="5"/>
  <c r="E52" i="5"/>
  <c r="E54" i="5"/>
  <c r="D54" i="5"/>
  <c r="D52" i="5"/>
  <c r="D49" i="5"/>
  <c r="G30" i="5"/>
  <c r="G33" i="5"/>
  <c r="G32" i="5" s="1"/>
  <c r="G37" i="5"/>
  <c r="G39" i="5"/>
  <c r="E37" i="5"/>
  <c r="E39" i="5"/>
  <c r="E44" i="5"/>
  <c r="G44" i="5"/>
  <c r="G43" i="5" s="1"/>
  <c r="D44" i="5"/>
  <c r="D43" i="5" s="1"/>
  <c r="D39" i="5"/>
  <c r="D37" i="5"/>
  <c r="E28" i="5"/>
  <c r="G28" i="5"/>
  <c r="E30" i="5"/>
  <c r="E33" i="5"/>
  <c r="D33" i="5"/>
  <c r="D32" i="5" s="1"/>
  <c r="D30" i="5"/>
  <c r="D28" i="5"/>
  <c r="G21" i="5"/>
  <c r="G20" i="5" s="1"/>
  <c r="G24" i="5"/>
  <c r="G23" i="5" s="1"/>
  <c r="E21" i="5"/>
  <c r="E24" i="5"/>
  <c r="D24" i="5"/>
  <c r="D23" i="5" s="1"/>
  <c r="D21" i="5"/>
  <c r="D20" i="5" s="1"/>
  <c r="D16" i="5"/>
  <c r="F164" i="2"/>
  <c r="I170" i="2"/>
  <c r="I169" i="2" s="1"/>
  <c r="G170" i="2"/>
  <c r="G169" i="2" s="1"/>
  <c r="F170" i="2"/>
  <c r="F169" i="2" s="1"/>
  <c r="I223" i="2"/>
  <c r="G223" i="2"/>
  <c r="F223" i="2"/>
  <c r="I22" i="2"/>
  <c r="G22" i="2"/>
  <c r="G178" i="25" l="1"/>
  <c r="I178" i="25" s="1"/>
  <c r="I179" i="25"/>
  <c r="G124" i="25"/>
  <c r="I124" i="25" s="1"/>
  <c r="I131" i="25"/>
  <c r="G190" i="25"/>
  <c r="I190" i="25" s="1"/>
  <c r="I191" i="25"/>
  <c r="G98" i="25"/>
  <c r="I98" i="25" s="1"/>
  <c r="I116" i="25"/>
  <c r="G6" i="25"/>
  <c r="G155" i="25"/>
  <c r="I155" i="25" s="1"/>
  <c r="I156" i="25"/>
  <c r="D15" i="5"/>
  <c r="F16" i="5"/>
  <c r="E32" i="5"/>
  <c r="E43" i="5"/>
  <c r="F37" i="5"/>
  <c r="F54" i="5"/>
  <c r="F49" i="5"/>
  <c r="E58" i="5"/>
  <c r="E79" i="5"/>
  <c r="E69" i="5"/>
  <c r="F70" i="5"/>
  <c r="E104" i="5"/>
  <c r="F105" i="5"/>
  <c r="E112" i="5"/>
  <c r="F112" i="5" s="1"/>
  <c r="F113" i="5"/>
  <c r="E109" i="5"/>
  <c r="F109" i="5" s="1"/>
  <c r="F110" i="5"/>
  <c r="E20" i="5"/>
  <c r="F20" i="5" s="1"/>
  <c r="F21" i="5"/>
  <c r="E23" i="5"/>
  <c r="F23" i="5" s="1"/>
  <c r="F24" i="5"/>
  <c r="F30" i="5"/>
  <c r="F28" i="5"/>
  <c r="F39" i="5"/>
  <c r="F52" i="5"/>
  <c r="E61" i="5"/>
  <c r="E83" i="5"/>
  <c r="F84" i="5"/>
  <c r="F74" i="5"/>
  <c r="D88" i="5"/>
  <c r="F89" i="5"/>
  <c r="E94" i="5"/>
  <c r="F94" i="5" s="1"/>
  <c r="F95" i="5"/>
  <c r="F88" i="5"/>
  <c r="E116" i="5"/>
  <c r="F117" i="5"/>
  <c r="E121" i="5"/>
  <c r="F122" i="5"/>
  <c r="D87" i="5"/>
  <c r="D86" i="5" s="1"/>
  <c r="E87" i="5"/>
  <c r="G87" i="5"/>
  <c r="G86" i="5" s="1"/>
  <c r="G36" i="5"/>
  <c r="G35" i="5" s="1"/>
  <c r="D36" i="5"/>
  <c r="D35" i="5" s="1"/>
  <c r="E36" i="5"/>
  <c r="D73" i="5"/>
  <c r="D72" i="5" s="1"/>
  <c r="D64" i="5" s="1"/>
  <c r="E73" i="5"/>
  <c r="G72" i="5"/>
  <c r="G64" i="5" s="1"/>
  <c r="G108" i="5"/>
  <c r="G107" i="5" s="1"/>
  <c r="E108" i="5"/>
  <c r="D108" i="5"/>
  <c r="D107" i="5" s="1"/>
  <c r="G57" i="5"/>
  <c r="G56" i="5" s="1"/>
  <c r="E57" i="5"/>
  <c r="D57" i="5"/>
  <c r="D56" i="5" s="1"/>
  <c r="G49" i="5"/>
  <c r="G48" i="5" s="1"/>
  <c r="G47" i="5" s="1"/>
  <c r="G46" i="5" s="1"/>
  <c r="E48" i="5"/>
  <c r="D48" i="5"/>
  <c r="D47" i="5" s="1"/>
  <c r="D46" i="5" s="1"/>
  <c r="D27" i="5"/>
  <c r="D26" i="5" s="1"/>
  <c r="D19" i="5"/>
  <c r="G27" i="5"/>
  <c r="G26" i="5" s="1"/>
  <c r="E27" i="5"/>
  <c r="G19" i="5"/>
  <c r="E19" i="5"/>
  <c r="F19" i="5" s="1"/>
  <c r="I6" i="25" l="1"/>
  <c r="G196" i="25"/>
  <c r="I196" i="25" s="1"/>
  <c r="E47" i="5"/>
  <c r="F48" i="5"/>
  <c r="F108" i="5"/>
  <c r="E115" i="5"/>
  <c r="F115" i="5" s="1"/>
  <c r="F116" i="5"/>
  <c r="E82" i="5"/>
  <c r="F82" i="5" s="1"/>
  <c r="F83" i="5"/>
  <c r="E103" i="5"/>
  <c r="F103" i="5" s="1"/>
  <c r="F104" i="5"/>
  <c r="E65" i="5"/>
  <c r="F65" i="5" s="1"/>
  <c r="F69" i="5"/>
  <c r="E78" i="5"/>
  <c r="E26" i="5"/>
  <c r="F26" i="5" s="1"/>
  <c r="F27" i="5"/>
  <c r="E56" i="5"/>
  <c r="E72" i="5"/>
  <c r="F73" i="5"/>
  <c r="E35" i="5"/>
  <c r="F35" i="5" s="1"/>
  <c r="F36" i="5"/>
  <c r="E86" i="5"/>
  <c r="F86" i="5" s="1"/>
  <c r="F87" i="5"/>
  <c r="D14" i="5"/>
  <c r="F14" i="5" s="1"/>
  <c r="F15" i="5"/>
  <c r="E120" i="5"/>
  <c r="F121" i="5"/>
  <c r="E18" i="5"/>
  <c r="G18" i="5"/>
  <c r="G193" i="5" s="1"/>
  <c r="D18" i="5"/>
  <c r="D193" i="5" s="1"/>
  <c r="G162" i="2"/>
  <c r="G164" i="2"/>
  <c r="I226" i="2"/>
  <c r="I225" i="2" s="1"/>
  <c r="I221" i="2"/>
  <c r="I219" i="2"/>
  <c r="I215" i="2"/>
  <c r="I214" i="2" s="1"/>
  <c r="I212" i="2"/>
  <c r="I206" i="2"/>
  <c r="I205" i="2" s="1"/>
  <c r="I203" i="2"/>
  <c r="I202" i="2" s="1"/>
  <c r="I193" i="2"/>
  <c r="I192" i="2" s="1"/>
  <c r="I181" i="2"/>
  <c r="I180" i="2" s="1"/>
  <c r="I179" i="2" s="1"/>
  <c r="I177" i="2"/>
  <c r="I176" i="2" s="1"/>
  <c r="I175" i="2" s="1"/>
  <c r="I173" i="2"/>
  <c r="I172" i="2" s="1"/>
  <c r="I168" i="2" s="1"/>
  <c r="I155" i="2"/>
  <c r="I154" i="2" s="1"/>
  <c r="I152" i="2"/>
  <c r="I151" i="2" s="1"/>
  <c r="I146" i="2"/>
  <c r="I145" i="2" s="1"/>
  <c r="I144" i="2" s="1"/>
  <c r="I143" i="2" s="1"/>
  <c r="I142" i="2" s="1"/>
  <c r="I133" i="2"/>
  <c r="I132" i="2" s="1"/>
  <c r="I130" i="2"/>
  <c r="I129" i="2" s="1"/>
  <c r="I111" i="2"/>
  <c r="I110" i="2" s="1"/>
  <c r="I109" i="2" s="1"/>
  <c r="I107" i="2"/>
  <c r="I106" i="2" s="1"/>
  <c r="I105" i="2" s="1"/>
  <c r="I101" i="2"/>
  <c r="I100" i="2" s="1"/>
  <c r="I99" i="2" s="1"/>
  <c r="I98" i="2" s="1"/>
  <c r="I97" i="2" s="1"/>
  <c r="I94" i="2"/>
  <c r="I93" i="2" s="1"/>
  <c r="I92" i="2" s="1"/>
  <c r="I91" i="2" s="1"/>
  <c r="I90" i="2" s="1"/>
  <c r="I84" i="2"/>
  <c r="I82" i="2"/>
  <c r="G245" i="2"/>
  <c r="G244" i="2" s="1"/>
  <c r="G243" i="2" s="1"/>
  <c r="G242" i="2" s="1"/>
  <c r="G241" i="2" s="1"/>
  <c r="G240" i="2" s="1"/>
  <c r="I245" i="2"/>
  <c r="I244" i="2" s="1"/>
  <c r="I243" i="2" s="1"/>
  <c r="I242" i="2" s="1"/>
  <c r="I241" i="2" s="1"/>
  <c r="I240" i="2" s="1"/>
  <c r="F245" i="2"/>
  <c r="F244" i="2" s="1"/>
  <c r="F243" i="2" s="1"/>
  <c r="F242" i="2" s="1"/>
  <c r="F241" i="2" s="1"/>
  <c r="F240" i="2" s="1"/>
  <c r="I236" i="2"/>
  <c r="G233" i="2"/>
  <c r="G236" i="2"/>
  <c r="G238" i="2"/>
  <c r="I238" i="2"/>
  <c r="F238" i="2"/>
  <c r="F236" i="2"/>
  <c r="F233" i="2"/>
  <c r="I12" i="2"/>
  <c r="I11" i="2" s="1"/>
  <c r="I10" i="2" s="1"/>
  <c r="I18" i="2"/>
  <c r="I20" i="2"/>
  <c r="I24" i="2"/>
  <c r="I33" i="2"/>
  <c r="I32" i="2" s="1"/>
  <c r="I31" i="2" s="1"/>
  <c r="I30" i="2" s="1"/>
  <c r="I29" i="2" s="1"/>
  <c r="I38" i="2"/>
  <c r="I37" i="2" s="1"/>
  <c r="I36" i="2" s="1"/>
  <c r="I43" i="2"/>
  <c r="I42" i="2" s="1"/>
  <c r="I41" i="2" s="1"/>
  <c r="I40" i="2" s="1"/>
  <c r="I48" i="2"/>
  <c r="I47" i="2" s="1"/>
  <c r="I46" i="2" s="1"/>
  <c r="I45" i="2" s="1"/>
  <c r="I57" i="2"/>
  <c r="I59" i="2"/>
  <c r="I64" i="2"/>
  <c r="I63" i="2" s="1"/>
  <c r="I62" i="2" s="1"/>
  <c r="I61" i="2" s="1"/>
  <c r="I72" i="2"/>
  <c r="I74" i="2"/>
  <c r="I88" i="2"/>
  <c r="I87" i="2" s="1"/>
  <c r="I86" i="2" s="1"/>
  <c r="G12" i="2"/>
  <c r="G11" i="2" s="1"/>
  <c r="G10" i="2" s="1"/>
  <c r="G9" i="2" s="1"/>
  <c r="G8" i="2" s="1"/>
  <c r="G18" i="2"/>
  <c r="G20" i="2"/>
  <c r="G24" i="2"/>
  <c r="G33" i="2"/>
  <c r="G32" i="2" s="1"/>
  <c r="G31" i="2" s="1"/>
  <c r="G30" i="2" s="1"/>
  <c r="G29" i="2" s="1"/>
  <c r="G38" i="2"/>
  <c r="G37" i="2" s="1"/>
  <c r="G36" i="2" s="1"/>
  <c r="G43" i="2"/>
  <c r="G42" i="2" s="1"/>
  <c r="G41" i="2" s="1"/>
  <c r="G40" i="2" s="1"/>
  <c r="G48" i="2"/>
  <c r="G47" i="2" s="1"/>
  <c r="G46" i="2" s="1"/>
  <c r="G45" i="2" s="1"/>
  <c r="G57" i="2"/>
  <c r="G59" i="2"/>
  <c r="G64" i="2"/>
  <c r="G63" i="2" s="1"/>
  <c r="G62" i="2" s="1"/>
  <c r="G61" i="2" s="1"/>
  <c r="G69" i="2"/>
  <c r="G72" i="2"/>
  <c r="G74" i="2"/>
  <c r="G82" i="2"/>
  <c r="G84" i="2"/>
  <c r="G88" i="2"/>
  <c r="G87" i="2" s="1"/>
  <c r="G86" i="2" s="1"/>
  <c r="G94" i="2"/>
  <c r="G93" i="2" s="1"/>
  <c r="G92" i="2" s="1"/>
  <c r="G91" i="2" s="1"/>
  <c r="G90" i="2" s="1"/>
  <c r="G101" i="2"/>
  <c r="G100" i="2" s="1"/>
  <c r="G99" i="2" s="1"/>
  <c r="G98" i="2" s="1"/>
  <c r="G97" i="2" s="1"/>
  <c r="G107" i="2"/>
  <c r="G106" i="2" s="1"/>
  <c r="G105" i="2" s="1"/>
  <c r="G111" i="2"/>
  <c r="G110" i="2" s="1"/>
  <c r="G109" i="2" s="1"/>
  <c r="G130" i="2"/>
  <c r="G129" i="2" s="1"/>
  <c r="G133" i="2"/>
  <c r="G146" i="2"/>
  <c r="G145" i="2" s="1"/>
  <c r="G144" i="2" s="1"/>
  <c r="G143" i="2" s="1"/>
  <c r="G142" i="2" s="1"/>
  <c r="G152" i="2"/>
  <c r="G151" i="2" s="1"/>
  <c r="G155" i="2"/>
  <c r="G154" i="2" s="1"/>
  <c r="I196" i="2"/>
  <c r="I195" i="2" s="1"/>
  <c r="G173" i="2"/>
  <c r="G172" i="2" s="1"/>
  <c r="G168" i="2" s="1"/>
  <c r="G177" i="2"/>
  <c r="G176" i="2" s="1"/>
  <c r="G175" i="2" s="1"/>
  <c r="G181" i="2"/>
  <c r="G180" i="2" s="1"/>
  <c r="G179" i="2" s="1"/>
  <c r="G193" i="2"/>
  <c r="G192" i="2" s="1"/>
  <c r="G196" i="2"/>
  <c r="G195" i="2" s="1"/>
  <c r="I210" i="2"/>
  <c r="G203" i="2"/>
  <c r="G202" i="2" s="1"/>
  <c r="G206" i="2"/>
  <c r="G205" i="2" s="1"/>
  <c r="G210" i="2"/>
  <c r="G212" i="2"/>
  <c r="G214" i="2"/>
  <c r="G219" i="2"/>
  <c r="G221" i="2"/>
  <c r="G226" i="2"/>
  <c r="G225" i="2" s="1"/>
  <c r="F203" i="2"/>
  <c r="F202" i="2" s="1"/>
  <c r="F210" i="2"/>
  <c r="F212" i="2"/>
  <c r="F215" i="2"/>
  <c r="F214" i="2" s="1"/>
  <c r="F219" i="2"/>
  <c r="F221" i="2"/>
  <c r="F226" i="2"/>
  <c r="F225" i="2" s="1"/>
  <c r="F206" i="2"/>
  <c r="F205" i="2" s="1"/>
  <c r="F196" i="2"/>
  <c r="F195" i="2" s="1"/>
  <c r="F193" i="2"/>
  <c r="F192" i="2" s="1"/>
  <c r="F181" i="2"/>
  <c r="F180" i="2" s="1"/>
  <c r="F179" i="2" s="1"/>
  <c r="F177" i="2"/>
  <c r="F176" i="2" s="1"/>
  <c r="F175" i="2" s="1"/>
  <c r="F173" i="2"/>
  <c r="F172" i="2" s="1"/>
  <c r="F168" i="2" s="1"/>
  <c r="F162" i="2"/>
  <c r="F161" i="2" s="1"/>
  <c r="F155" i="2"/>
  <c r="F154" i="2" s="1"/>
  <c r="F152" i="2"/>
  <c r="F151" i="2" s="1"/>
  <c r="F146" i="2"/>
  <c r="F145" i="2" s="1"/>
  <c r="F144" i="2" s="1"/>
  <c r="F143" i="2" s="1"/>
  <c r="F142" i="2" s="1"/>
  <c r="F133" i="2"/>
  <c r="F132" i="2" s="1"/>
  <c r="F130" i="2"/>
  <c r="F129" i="2" s="1"/>
  <c r="F111" i="2"/>
  <c r="F110" i="2" s="1"/>
  <c r="F109" i="2" s="1"/>
  <c r="F107" i="2"/>
  <c r="F106" i="2" s="1"/>
  <c r="F105" i="2" s="1"/>
  <c r="F101" i="2"/>
  <c r="F100" i="2" s="1"/>
  <c r="F99" i="2" s="1"/>
  <c r="F98" i="2" s="1"/>
  <c r="F97" i="2" s="1"/>
  <c r="F94" i="2"/>
  <c r="F93" i="2" s="1"/>
  <c r="F92" i="2" s="1"/>
  <c r="F91" i="2" s="1"/>
  <c r="F90" i="2" s="1"/>
  <c r="F88" i="2"/>
  <c r="F87" i="2" s="1"/>
  <c r="F86" i="2" s="1"/>
  <c r="F84" i="2"/>
  <c r="F82" i="2"/>
  <c r="F12" i="2"/>
  <c r="F11" i="2" s="1"/>
  <c r="F10" i="2" s="1"/>
  <c r="F9" i="2" s="1"/>
  <c r="F8" i="2" s="1"/>
  <c r="F18" i="5" l="1"/>
  <c r="E64" i="5"/>
  <c r="F64" i="5" s="1"/>
  <c r="F72" i="5"/>
  <c r="E107" i="5"/>
  <c r="F107" i="5" s="1"/>
  <c r="E46" i="5"/>
  <c r="F46" i="5" s="1"/>
  <c r="F47" i="5"/>
  <c r="G132" i="2"/>
  <c r="E119" i="5"/>
  <c r="F119" i="5" s="1"/>
  <c r="F120" i="5"/>
  <c r="I9" i="2"/>
  <c r="I8" i="2" s="1"/>
  <c r="G232" i="2"/>
  <c r="G231" i="2" s="1"/>
  <c r="G230" i="2" s="1"/>
  <c r="G229" i="2" s="1"/>
  <c r="G228" i="2" s="1"/>
  <c r="F128" i="2"/>
  <c r="F127" i="2" s="1"/>
  <c r="F126" i="2" s="1"/>
  <c r="G17" i="2"/>
  <c r="G16" i="2" s="1"/>
  <c r="G15" i="2" s="1"/>
  <c r="G14" i="2" s="1"/>
  <c r="E193" i="5"/>
  <c r="F193" i="5" s="1"/>
  <c r="G161" i="2"/>
  <c r="G160" i="2" s="1"/>
  <c r="G218" i="2"/>
  <c r="F218" i="2"/>
  <c r="F217" i="2" s="1"/>
  <c r="I218" i="2"/>
  <c r="I217" i="2" s="1"/>
  <c r="I164" i="2"/>
  <c r="I17" i="2"/>
  <c r="I16" i="2" s="1"/>
  <c r="I15" i="2" s="1"/>
  <c r="I14" i="2" s="1"/>
  <c r="I162" i="2"/>
  <c r="F160" i="2"/>
  <c r="F159" i="2" s="1"/>
  <c r="F158" i="2" s="1"/>
  <c r="I233" i="2"/>
  <c r="I232" i="2" s="1"/>
  <c r="I231" i="2" s="1"/>
  <c r="I230" i="2" s="1"/>
  <c r="I229" i="2" s="1"/>
  <c r="I228" i="2" s="1"/>
  <c r="F232" i="2"/>
  <c r="F231" i="2" s="1"/>
  <c r="F230" i="2" s="1"/>
  <c r="F229" i="2" s="1"/>
  <c r="F228" i="2" s="1"/>
  <c r="I69" i="2"/>
  <c r="I68" i="2" s="1"/>
  <c r="I56" i="2"/>
  <c r="I55" i="2" s="1"/>
  <c r="G56" i="2"/>
  <c r="G55" i="2" s="1"/>
  <c r="G68" i="2"/>
  <c r="I81" i="2"/>
  <c r="G81" i="2"/>
  <c r="I104" i="2"/>
  <c r="I103" i="2" s="1"/>
  <c r="I96" i="2" s="1"/>
  <c r="G104" i="2"/>
  <c r="G103" i="2" s="1"/>
  <c r="G96" i="2" s="1"/>
  <c r="I150" i="2"/>
  <c r="I149" i="2" s="1"/>
  <c r="I148" i="2" s="1"/>
  <c r="I128" i="2"/>
  <c r="I127" i="2" s="1"/>
  <c r="I126" i="2" s="1"/>
  <c r="G150" i="2"/>
  <c r="G149" i="2" s="1"/>
  <c r="G148" i="2" s="1"/>
  <c r="G128" i="2"/>
  <c r="F191" i="2"/>
  <c r="F183" i="2" s="1"/>
  <c r="F201" i="2"/>
  <c r="F209" i="2"/>
  <c r="F208" i="2" s="1"/>
  <c r="I191" i="2"/>
  <c r="I183" i="2" s="1"/>
  <c r="I167" i="2"/>
  <c r="I166" i="2" s="1"/>
  <c r="G191" i="2"/>
  <c r="G183" i="2" s="1"/>
  <c r="G167" i="2"/>
  <c r="G166" i="2" s="1"/>
  <c r="I209" i="2"/>
  <c r="I208" i="2" s="1"/>
  <c r="G209" i="2"/>
  <c r="G208" i="2" s="1"/>
  <c r="G217" i="2"/>
  <c r="I201" i="2"/>
  <c r="G201" i="2"/>
  <c r="F167" i="2"/>
  <c r="F166" i="2" s="1"/>
  <c r="F150" i="2"/>
  <c r="F149" i="2" s="1"/>
  <c r="F148" i="2" s="1"/>
  <c r="F104" i="2"/>
  <c r="F103" i="2" s="1"/>
  <c r="F96" i="2" s="1"/>
  <c r="F81" i="2"/>
  <c r="F67" i="2" s="1"/>
  <c r="F66" i="2" s="1"/>
  <c r="F35" i="2" s="1"/>
  <c r="G127" i="2" l="1"/>
  <c r="G159" i="2"/>
  <c r="G158" i="2" s="1"/>
  <c r="G157" i="2" s="1"/>
  <c r="F125" i="2"/>
  <c r="I125" i="2"/>
  <c r="I67" i="2"/>
  <c r="I66" i="2" s="1"/>
  <c r="I35" i="2" s="1"/>
  <c r="G67" i="2"/>
  <c r="G66" i="2" s="1"/>
  <c r="G35" i="2" s="1"/>
  <c r="I161" i="2"/>
  <c r="I160" i="2" s="1"/>
  <c r="I159" i="2" s="1"/>
  <c r="I158" i="2" s="1"/>
  <c r="I157" i="2" s="1"/>
  <c r="F157" i="2"/>
  <c r="F200" i="2"/>
  <c r="F199" i="2" s="1"/>
  <c r="F198" i="2" s="1"/>
  <c r="I200" i="2"/>
  <c r="I199" i="2" s="1"/>
  <c r="I198" i="2" s="1"/>
  <c r="G200" i="2"/>
  <c r="G199" i="2" s="1"/>
  <c r="G198" i="2" s="1"/>
  <c r="G126" i="2" l="1"/>
  <c r="G7" i="2"/>
  <c r="F7" i="2"/>
  <c r="F247" i="2" s="1"/>
  <c r="I7" i="2"/>
  <c r="I247" i="2" s="1"/>
  <c r="H126" i="2" l="1"/>
  <c r="G125" i="2"/>
  <c r="H125" i="2" s="1"/>
  <c r="G247" i="2" l="1"/>
  <c r="H247" i="2" s="1"/>
</calcChain>
</file>

<file path=xl/sharedStrings.xml><?xml version="1.0" encoding="utf-8"?>
<sst xmlns="http://schemas.openxmlformats.org/spreadsheetml/2006/main" count="1706" uniqueCount="304">
  <si>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</si>
  <si>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</si>
  <si>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</si>
  <si>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</si>
  <si>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</si>
  <si>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</si>
  <si>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</si>
  <si>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</si>
  <si>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</si>
  <si>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</si>
  <si>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</si>
  <si>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</si>
  <si>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</si>
  <si>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</si>
  <si>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</si>
  <si>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</si>
  <si>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</si>
  <si>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</si>
  <si>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</si>
  <si>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</si>
  <si>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</si>
  <si>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</si>
  <si>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</si>
  <si>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</si>
  <si>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650 202 01001 10 0000 151</t>
  </si>
  <si>
    <t>650 202 03003 10 0000 151</t>
  </si>
  <si>
    <t>650 202 03015 10 0000 151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</si>
  <si>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</si>
  <si>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</si>
  <si>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</si>
  <si>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</si>
  <si>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</si>
  <si>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</si>
  <si>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</si>
  <si>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</si>
  <si>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</si>
  <si>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</si>
  <si>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</si>
  <si>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</si>
  <si>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</si>
  <si>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</si>
  <si>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</si>
  <si>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</si>
  <si>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</si>
  <si>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</si>
  <si>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</si>
  <si>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</si>
  <si>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</si>
  <si>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Прочие межбюджетные трансферты общего характера</t>
  </si>
  <si>
    <t>ППП</t>
  </si>
  <si>
    <t>000</t>
  </si>
  <si>
    <t>0400000</t>
  </si>
  <si>
    <t>0407061</t>
  </si>
  <si>
    <t>0500000</t>
  </si>
  <si>
    <t>0510000</t>
  </si>
  <si>
    <t>0550000</t>
  </si>
  <si>
    <t>0550059</t>
  </si>
  <si>
    <t>0590000</t>
  </si>
  <si>
    <t>0590059</t>
  </si>
  <si>
    <t>0517061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</si>
  <si>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</si>
  <si>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</si>
  <si>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</si>
  <si>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0600000</t>
  </si>
  <si>
    <t>0610000</t>
  </si>
  <si>
    <t>0610059</t>
  </si>
  <si>
    <t>0000000</t>
  </si>
  <si>
    <t>2517040</t>
  </si>
  <si>
    <t>121</t>
  </si>
  <si>
    <t>2510204</t>
  </si>
  <si>
    <t>122</t>
  </si>
  <si>
    <t>244</t>
  </si>
  <si>
    <t>852</t>
  </si>
  <si>
    <t>1417020</t>
  </si>
  <si>
    <t>870</t>
  </si>
  <si>
    <t>1312104</t>
  </si>
  <si>
    <t>1327061</t>
  </si>
  <si>
    <t>2202119</t>
  </si>
  <si>
    <t>2312134</t>
  </si>
  <si>
    <t>2510240</t>
  </si>
  <si>
    <t>111</t>
  </si>
  <si>
    <t>112</t>
  </si>
  <si>
    <t>5007030</t>
  </si>
  <si>
    <t>5005118</t>
  </si>
  <si>
    <t>1412108</t>
  </si>
  <si>
    <t>1422123</t>
  </si>
  <si>
    <t>1712128</t>
  </si>
  <si>
    <t>242</t>
  </si>
  <si>
    <t>1272108</t>
  </si>
  <si>
    <t>1222108</t>
  </si>
  <si>
    <t>1262120</t>
  </si>
  <si>
    <t>1517061</t>
  </si>
  <si>
    <t>КУЛЬТУРА, КИНЕМАТОГРАФИЯ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</si>
  <si>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</si>
  <si>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</si>
  <si>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540</t>
  </si>
  <si>
    <t>2517080</t>
  </si>
  <si>
    <t>Расходы на содержание главы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</si>
  <si>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</si>
  <si>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</si>
  <si>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</si>
  <si>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</si>
  <si>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</si>
  <si>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Управление Резервным фондом</t>
  </si>
  <si>
    <t>Резервные средства</t>
  </si>
  <si>
    <t>Расходы городских и сельских поселений по софинансированию муниципальных программ</t>
  </si>
  <si>
    <t>Мероприятия по профилактике правонарушений в сфере безопасности дорожного движения</t>
  </si>
  <si>
    <t>Реализация мероприятий развития российского казачества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</si>
  <si>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</si>
  <si>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2510059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</si>
  <si>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</si>
  <si>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</si>
  <si>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Прочие мероприятия органов местного самоуправления</t>
  </si>
  <si>
    <t>Условно утвержденные расходы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</si>
  <si>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</si>
  <si>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бюджета автономного округа</t>
  </si>
  <si>
    <t>1315931</t>
  </si>
  <si>
    <t>Общеэкономические вопросы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</si>
  <si>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</si>
  <si>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0715604</t>
  </si>
  <si>
    <t>1710059</t>
  </si>
  <si>
    <t>Закупка товаров, работ, услуг в сфере информационно-коммуникационных технологий</t>
  </si>
  <si>
    <t>Услуги в области информационных технологий</t>
  </si>
  <si>
    <t>Жилищное хозяйство</t>
  </si>
  <si>
    <t>Расходы местного бюджета на софинансирование государственных программ</t>
  </si>
  <si>
    <t>1217060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</si>
  <si>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</si>
  <si>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</si>
  <si>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муниципальной программы</t>
  </si>
  <si>
    <t>3302108</t>
  </si>
  <si>
    <t>Субсидии на содействие местному самоуправлению в развитии исторических и иных местных традиций</t>
  </si>
  <si>
    <t>3305402</t>
  </si>
  <si>
    <t>Субсидии на модернизацию общедоступных муниципальных библиотек</t>
  </si>
  <si>
    <t>0515418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</si>
  <si>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</si>
  <si>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0555471</t>
  </si>
  <si>
    <t>0595471</t>
  </si>
  <si>
    <t>Расходы по переданным полномочиям поселениями</t>
  </si>
  <si>
    <t>Иные межбюджетные трансферты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</si>
  <si>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 видов расходов классификации расходов бюджета сельского поселения Светлый в ведомственной структуре расходов на 2015 год</t>
  </si>
  <si>
    <t>тыс.руб.</t>
  </si>
  <si>
    <t>Распределение бюджетных ассигнований по разделам, подразделам классификации расходов бюджета сельского поселения Светлый на 2015 год</t>
  </si>
  <si>
    <t/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</si>
  <si>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</si>
  <si>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</si>
  <si>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</si>
  <si>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</si>
  <si>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прав граждан на доступ к культурным ценностям и информации"</t>
  </si>
  <si>
    <t>Подпрограмма  «Библиотечное дело»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</si>
  <si>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</si>
  <si>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</si>
  <si>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</si>
  <si>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</si>
  <si>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 «Народное творчество и традиционная культура»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</si>
  <si>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</si>
  <si>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</si>
  <si>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</si>
  <si>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</si>
  <si>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</si>
  <si>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</si>
  <si>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</si>
  <si>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0700000</t>
  </si>
  <si>
    <t>Подпрограмма "Содействие трудоустройству граждан"</t>
  </si>
  <si>
    <t>0710000</t>
  </si>
  <si>
    <t>1200000</t>
  </si>
  <si>
    <t>Подпрограмма "Создание условий для обеспечения качественными коммунальными услугами"</t>
  </si>
  <si>
    <t>1210000</t>
  </si>
  <si>
    <t>Подпрограмма "Содействие проведению капитального ремонта многоквартирных домов"</t>
  </si>
  <si>
    <t>1220000</t>
  </si>
  <si>
    <t>Подпрограмма "Повышение энергоэффективности в отраслях экономики"</t>
  </si>
  <si>
    <t>1260000</t>
  </si>
  <si>
    <t>Подпрограмма "Обеспечение реализации государственной программы"</t>
  </si>
  <si>
    <t>1270000</t>
  </si>
  <si>
    <t>1300000</t>
  </si>
  <si>
    <t>Подпрограмма "Профилактика правонарушений"</t>
  </si>
  <si>
    <t>1310000</t>
  </si>
  <si>
    <t>Подпрограмма "Профилактика незаконного оборота и потребления наркотических средств и психотропных веществ"</t>
  </si>
  <si>
    <t>1320000</t>
  </si>
  <si>
    <t>1400000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</si>
  <si>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</si>
  <si>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1410000</t>
  </si>
  <si>
    <t>Подпрограмма "Укрепление пожарной безопасности"</t>
  </si>
  <si>
    <t>1420000</t>
  </si>
  <si>
    <t>1500000</t>
  </si>
  <si>
    <t>Подпрограмма "Регулирование качества окружающей среды"</t>
  </si>
  <si>
    <t>1510000</t>
  </si>
  <si>
    <t>1700000</t>
  </si>
  <si>
    <t>Подпрограмма «Развитие информационного сообщества и обеспечение деятельности органов местного самоуправления»</t>
  </si>
  <si>
    <t>1710000</t>
  </si>
  <si>
    <t>2200000</t>
  </si>
  <si>
    <t>2300000</t>
  </si>
  <si>
    <t>Подпрограмма «Профилактика экстремизма»</t>
  </si>
  <si>
    <t>2310000</t>
  </si>
  <si>
    <t>2500000</t>
  </si>
  <si>
    <t>2510000</t>
  </si>
  <si>
    <t>Межбюджетные трансферты</t>
  </si>
  <si>
    <t>500</t>
  </si>
  <si>
    <t>Муниципальная программа "Благоустройство территории сельского поселения Светлый"</t>
  </si>
  <si>
    <t>3300000</t>
  </si>
  <si>
    <t>Непрограммные расходы</t>
  </si>
  <si>
    <t>5000000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</si>
  <si>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2015 год.</t>
  </si>
  <si>
    <t>Муниципальная программа "Содействие занятости населения в Березовском районе на 2014-2020 годы"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</si>
  <si>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2015 год</t>
  </si>
  <si>
    <t>Доходы бюджета сельского поселения Светлый на 2015 год</t>
  </si>
  <si>
    <t>000 202 01000 00 0000 151</t>
  </si>
  <si>
    <t>000 202 03000 00 0000 151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</si>
  <si>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</si>
  <si>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</si>
  <si>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</si>
  <si>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</si>
  <si>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</si>
  <si>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</si>
  <si>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0717061</t>
  </si>
  <si>
    <t>Дорожное хозяйство (дорожные фонды)</t>
  </si>
  <si>
    <t>Реализация мероприятий муниципальной программы  «Управление муниципальным имуществом в Березовском районе на 2014-2018 годы»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</si>
  <si>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Березовском районе на 2014-2020 годы"</t>
  </si>
  <si>
    <t>Реализация мероприятий по укрепления пожарной безопасности в Березовском районе</t>
  </si>
  <si>
    <t>Реализация мероприятий муниципальной программы "Развитие жилищно-коммунального комплекса и повышение энергетической эффективности в Березовском районе на 2014-2020 годы"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</si>
  <si>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</si>
  <si>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</si>
  <si>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</si>
  <si>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</si>
  <si>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</si>
  <si>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</si>
  <si>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Муниципальная программа "Совершенствование муниципального управления сельского поселения Светлый на 2014 год и плановый период 2015-2018 годов"</t>
  </si>
  <si>
    <t>Подпрограмма "Совершенствование системы управления в администрации сельского поселения Светлый"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</si>
  <si>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2014 – 2020 годы"</t>
  </si>
  <si>
    <t>Муниципальная программа  "Доступная среда в сельском поселении Светлый на 2014 – 2017 годы"</t>
  </si>
  <si>
    <t>Муниципальная программа "Обеспечение прав и законных интересов населения сельского поселения Светлый в отдельных сферах жизнедеятельности в 2014-2020 годах"</t>
  </si>
  <si>
    <t>Муниципальная программа "Обеспечение экологической безопасности сельского поселения Светлый на 2014-2020 годы"</t>
  </si>
  <si>
    <t>Муниципальная программа «Управление муниципальным имуществом в сельском поселении Светлый на 2014-2018 годы»</t>
  </si>
  <si>
    <t>Реализация мероприятий муниципальной программы  «Управление муниципальным имуществом в сельском поселении Светлый на 2014-2018 годы»</t>
  </si>
  <si>
    <t>Муниципальная программа «О реализации государственной политики по профилактике экстремизма и развитию российского казачества в сельском поселении Светлый на 2014-2018 годы»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</si>
  <si>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сельском поселении Светлый на 2014-2020 годы"</t>
  </si>
  <si>
    <t>Реализация мероприятий по укрепления пожарной безопасности в сельском поселении Светлый</t>
  </si>
  <si>
    <t>Муниципальная программа «Информационное общество сельского поселения Светлый на 2014-2018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</si>
  <si>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2014 – 2020 годы"</t>
  </si>
  <si>
    <t>Реализация мероприятий муниципальной программы "Развитие жилищно-коммунального комплекса и повышение энергетической эффективности в сельском поселении Светлый на 2014-2020 годы"</t>
  </si>
  <si>
    <t>Муниципальная программа "Развитие культуры и туризма в сельском поселении Светлый на 2014-2018 годы"</t>
  </si>
  <si>
    <t>Муниципальная программа "Развитие физической культуры, спорта и молодежной политики в сельском поселении Светлый на 2014-2018 годы"</t>
  </si>
  <si>
    <t>Реализация мероприятий муниципальной программы "Развитие жилищно-коммунального комплекса и повышение энергетической эффективности в сельском поселении Светлый, на 2014-2020 годы"</t>
  </si>
  <si>
    <t>Уточненный план</t>
  </si>
  <si>
    <t>182 106 06043 10 1000 110</t>
  </si>
  <si>
    <t>182 106 06033 10 1000 110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</si>
  <si>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</si>
  <si>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</si>
  <si>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Социальное обеспечение и иные выплаты населению</t>
  </si>
  <si>
    <t>Иные выплаты населению</t>
  </si>
  <si>
    <t>Исполнение судебных актов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</si>
  <si>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ХМАО-Югре на 2014-2020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</si>
  <si>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</si>
  <si>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</si>
  <si>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</si>
  <si>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651 202 04012 10 0000 151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</si>
  <si>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</si>
  <si>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Подпрограмма "Дети Югры"</t>
  </si>
  <si>
    <t>Мероприятия по организации отдыха и оздоровления детей</t>
  </si>
  <si>
    <t>Другие вопросы в области национальной безопасности и правоохранительной деятельности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</si>
  <si>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</si>
  <si>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Приложение 7                                                 к решению Совета депутатов сельского поселения Светлый       от 29.12.2014 № 65  </t>
  </si>
  <si>
    <t xml:space="preserve">Приложение 9                                                          к решению Совета депутатов сельского поселения Светлый       от 29.12.2014 № 65  </t>
  </si>
  <si>
    <t>Муниципальная программа "Социальная поддержка жителей сельского поселения Светлый на 2014 – 2018 годы"</t>
  </si>
  <si>
    <t>Муниципальная программа  "Доступная среда в Березовском районе на 2014 – 2017 годы"</t>
  </si>
  <si>
    <t>Уплата налога на имущество организаций и земельного налога</t>
  </si>
  <si>
    <t>согласно сводной росписи расходов бюджета  за 9 месяцев 2015 года</t>
  </si>
  <si>
    <t>итого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</si>
  <si>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муниципальной программы "Содействие занятости населения в Березовском районе на 2014 – 2020 годы"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</si>
  <si>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муниципальной программы "Содействие занятости населения в сельском поселении Светлый на 2014 – 2020 годы"</t>
  </si>
  <si>
    <t>Субсидии на создание условий для деятельности народных дружин в рамках подпрограммы "Профилактика правонарушения" муниципальной программы "Обеспечение прав и законных интересов населения сельского поселения Светлый в отдельных сферах жизнедеятельности в 2014-2020 годах"</t>
  </si>
  <si>
    <t>Источники внутреннего финансирования дефицита бюджета сельского поселения Светлый на 2015 год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</si>
  <si>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</si>
  <si>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</si>
  <si>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</si>
  <si>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отклонение от плана в абсол. выражении</t>
  </si>
  <si>
    <t>администрация сельского поселения Светлый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</si>
  <si>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</si>
  <si>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</si>
  <si>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</si>
  <si>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</si>
  <si>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</si>
  <si>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</si>
  <si>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</si>
  <si>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согласно сводной росписи расходов бюджета  за 9 месяцев  2015 года</t>
  </si>
  <si>
    <t>Исполнено за 9 месяцев 2015 года</t>
  </si>
  <si>
    <t>% исполнения</t>
  </si>
  <si>
    <t>неисполнено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</si>
  <si>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</si>
  <si>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</si>
  <si>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</si>
  <si>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</si>
  <si>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</si>
  <si>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650 116 90050 10 0000 140</t>
  </si>
  <si>
    <t>исполнено за 9 месяцев</t>
  </si>
  <si>
    <t>161 116 00000 00 0000 000</t>
  </si>
  <si>
    <t>161 116 33050 10 6000 110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</si>
  <si>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</si>
  <si>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</si>
  <si>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Приложение 6                                                                                                                   к решению Совета депутатов сельского поселения Светлый       от 10.12.2015 №124</t>
  </si>
  <si>
    <t>Приложение 1                                                                           к решению Совета депутатов сельского поселения Светлый       от 10.12.2015 №124</t>
  </si>
  <si>
    <t>Приложение 2                                                                                                                            к решению Совета депутатов сельского поселения Светлый       от 10.12.2015 №124</t>
  </si>
  <si>
    <t>Приложение 3                                                               к решению Совета депутатов сельского поселения Светлы    от 10.12.2015 №124</t>
  </si>
  <si>
    <t>Приложение 4                                    к решению Совета депутатов сельского поселения Светлый       от 10.12.2015 №124</t>
  </si>
  <si>
    <t>Приложение 5                                                                                                            к решению Совета депутатов сельского поселения Светлый       от10.12.2015 №124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</si>
</sst>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00"/>
    <numFmt numFmtId="165" formatCode="00"/>
    <numFmt numFmtId="166" formatCode="0000000"/>
    <numFmt numFmtId="167" formatCode="0000"/>
    <numFmt numFmtId="168" formatCode="000;;"/>
    <numFmt numFmtId="169" formatCode="00;;"/>
    <numFmt numFmtId="170" formatCode="#,##0.0_ ;[Red]\-#,##0.0\ "/>
    <numFmt numFmtId="171" formatCode="#,##0.00;[Red]\-#,##0.00;0.00"/>
    <numFmt numFmtId="172" formatCode="#,##0.00_ ;[Red]\-#,##0.00\ "/>
    <numFmt numFmtId="173" formatCode="#,##0.000;[Red]\-#,##0.000;0.000"/>
    <numFmt numFmtId="174" formatCode="#,##0.0000;[Red]\-#,##0.0000;0.0000"/>
    <numFmt numFmtId="175" formatCode="0.0"/>
    <numFmt numFmtId="176" formatCode="#,##0.0000_ ;[Red]\-#,##0.0000\ "/>
    <numFmt numFmtId="177" formatCode="#,##0;[Red]\-#,##0;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60">
    <xf numFmtId="0" fontId="0" fillId="0" borderId="0" xfId="0"/>
    <xf numFmtId="0" fontId="5" fillId="0" borderId="0" xfId="0" applyFont="1" applyAlignment="1">
      <alignment horizontal="right" vertical="center" wrapText="1"/>
    </xf>
    <xf numFmtId="0" fontId="0" fillId="0" borderId="0" xfId="0" applyFill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right"/>
    </xf>
    <xf numFmtId="0" fontId="1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4" fontId="11" fillId="0" borderId="4" xfId="2" applyNumberFormat="1" applyFont="1" applyFill="1" applyBorder="1" applyAlignment="1" applyProtection="1">
      <alignment horizontal="left" vertical="center" wrapText="1"/>
      <protection hidden="1"/>
    </xf>
    <xf numFmtId="168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/>
    <xf numFmtId="168" fontId="11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/>
    <xf numFmtId="164" fontId="11" fillId="0" borderId="1" xfId="2" applyNumberFormat="1" applyFont="1" applyFill="1" applyBorder="1" applyAlignment="1" applyProtection="1">
      <alignment horizontal="center" vertical="center"/>
      <protection hidden="1"/>
    </xf>
    <xf numFmtId="171" fontId="16" fillId="0" borderId="1" xfId="0" applyNumberFormat="1" applyFont="1" applyFill="1" applyBorder="1"/>
    <xf numFmtId="171" fontId="0" fillId="0" borderId="1" xfId="0" applyNumberFormat="1" applyFill="1" applyBorder="1"/>
    <xf numFmtId="4" fontId="3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171" fontId="16" fillId="0" borderId="1" xfId="0" applyNumberFormat="1" applyFont="1" applyFill="1" applyBorder="1" applyAlignment="1"/>
    <xf numFmtId="171" fontId="12" fillId="0" borderId="1" xfId="2" applyNumberFormat="1" applyFont="1" applyFill="1" applyBorder="1" applyAlignment="1" applyProtection="1">
      <alignment horizontal="right" vertical="center"/>
      <protection hidden="1"/>
    </xf>
    <xf numFmtId="171" fontId="11" fillId="0" borderId="1" xfId="2" applyNumberFormat="1" applyFont="1" applyFill="1" applyBorder="1" applyAlignment="1" applyProtection="1">
      <alignment horizontal="right" vertical="center"/>
      <protection hidden="1"/>
    </xf>
    <xf numFmtId="2" fontId="11" fillId="0" borderId="1" xfId="2" applyNumberFormat="1" applyFont="1" applyFill="1" applyBorder="1" applyAlignment="1" applyProtection="1">
      <alignment horizontal="right" vertical="center"/>
      <protection hidden="1"/>
    </xf>
    <xf numFmtId="172" fontId="8" fillId="0" borderId="0" xfId="0" applyNumberFormat="1" applyFont="1" applyFill="1"/>
    <xf numFmtId="0" fontId="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right"/>
    </xf>
    <xf numFmtId="0" fontId="8" fillId="0" borderId="0" xfId="0" applyFont="1" applyFill="1" applyBorder="1"/>
    <xf numFmtId="171" fontId="12" fillId="0" borderId="0" xfId="2" applyNumberFormat="1" applyFont="1" applyFill="1" applyBorder="1" applyAlignment="1" applyProtection="1">
      <protection hidden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 applyProtection="1">
      <alignment horizontal="left" vertical="top" wrapText="1"/>
      <protection hidden="1"/>
    </xf>
    <xf numFmtId="166" fontId="11" fillId="0" borderId="1" xfId="2" applyNumberFormat="1" applyFont="1" applyFill="1" applyBorder="1" applyAlignment="1" applyProtection="1">
      <alignment horizontal="center" vertical="center"/>
      <protection hidden="1"/>
    </xf>
    <xf numFmtId="166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165" fontId="11" fillId="0" borderId="1" xfId="2" applyNumberFormat="1" applyFont="1" applyFill="1" applyBorder="1" applyAlignment="1" applyProtection="1">
      <alignment horizontal="right" vertical="center"/>
      <protection hidden="1"/>
    </xf>
    <xf numFmtId="165" fontId="11" fillId="0" borderId="1" xfId="2" applyNumberFormat="1" applyFont="1" applyFill="1" applyBorder="1" applyAlignment="1" applyProtection="1">
      <alignment horizontal="left" vertical="center"/>
      <protection hidden="1"/>
    </xf>
    <xf numFmtId="169" fontId="11" fillId="0" borderId="1" xfId="2" applyNumberFormat="1" applyFont="1" applyFill="1" applyBorder="1" applyAlignment="1" applyProtection="1">
      <alignment horizontal="right" vertical="center"/>
      <protection hidden="1"/>
    </xf>
    <xf numFmtId="169" fontId="11" fillId="0" borderId="1" xfId="2" applyNumberFormat="1" applyFont="1" applyFill="1" applyBorder="1" applyAlignment="1" applyProtection="1">
      <alignment horizontal="left" vertical="center"/>
      <protection hidden="1"/>
    </xf>
    <xf numFmtId="167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171" fontId="12" fillId="0" borderId="1" xfId="2" applyNumberFormat="1" applyFont="1" applyFill="1" applyBorder="1" applyAlignment="1" applyProtection="1">
      <protection hidden="1"/>
    </xf>
    <xf numFmtId="0" fontId="0" fillId="0" borderId="0" xfId="0" applyFont="1" applyFill="1" applyAlignment="1">
      <alignment horizontal="left"/>
    </xf>
    <xf numFmtId="166" fontId="11" fillId="0" borderId="1" xfId="2" applyNumberFormat="1" applyFont="1" applyFill="1" applyBorder="1" applyAlignment="1" applyProtection="1">
      <alignment horizontal="left" vertical="center" wrapText="1"/>
      <protection hidden="1"/>
    </xf>
    <xf numFmtId="0" fontId="20" fillId="0" borderId="1" xfId="2" applyNumberFormat="1" applyFont="1" applyFill="1" applyBorder="1" applyAlignment="1" applyProtection="1">
      <alignment horizontal="center" vertical="center"/>
      <protection hidden="1"/>
    </xf>
    <xf numFmtId="171" fontId="12" fillId="0" borderId="1" xfId="2" applyNumberFormat="1" applyFont="1" applyFill="1" applyBorder="1" applyAlignment="1" applyProtection="1">
      <alignment horizontal="right"/>
      <protection hidden="1"/>
    </xf>
    <xf numFmtId="164" fontId="12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2" applyNumberFormat="1" applyFont="1" applyFill="1" applyBorder="1" applyAlignment="1" applyProtection="1">
      <alignment horizontal="center"/>
      <protection hidden="1"/>
    </xf>
    <xf numFmtId="167" fontId="12" fillId="0" borderId="1" xfId="2" applyNumberFormat="1" applyFont="1" applyFill="1" applyBorder="1" applyAlignment="1" applyProtection="1">
      <alignment horizontal="center" vertical="center" wrapText="1"/>
      <protection hidden="1"/>
    </xf>
    <xf numFmtId="169" fontId="12" fillId="0" borderId="1" xfId="2" applyNumberFormat="1" applyFont="1" applyFill="1" applyBorder="1" applyAlignment="1" applyProtection="1">
      <alignment horizontal="right" vertical="center"/>
      <protection hidden="1"/>
    </xf>
    <xf numFmtId="169" fontId="12" fillId="0" borderId="1" xfId="2" applyNumberFormat="1" applyFont="1" applyFill="1" applyBorder="1" applyAlignment="1" applyProtection="1">
      <alignment horizontal="left" vertical="center"/>
      <protection hidden="1"/>
    </xf>
    <xf numFmtId="167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174" fontId="11" fillId="0" borderId="1" xfId="2" applyNumberFormat="1" applyFont="1" applyFill="1" applyBorder="1" applyAlignment="1" applyProtection="1">
      <alignment horizontal="right" vertical="center"/>
      <protection hidden="1"/>
    </xf>
    <xf numFmtId="166" fontId="12" fillId="0" borderId="1" xfId="2" applyNumberFormat="1" applyFont="1" applyFill="1" applyBorder="1" applyAlignment="1" applyProtection="1">
      <alignment horizontal="left" vertical="center" wrapText="1"/>
      <protection hidden="1"/>
    </xf>
    <xf numFmtId="166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2" applyNumberFormat="1" applyFont="1" applyFill="1" applyBorder="1" applyAlignment="1" applyProtection="1">
      <alignment horizontal="left" vertical="top" wrapText="1"/>
      <protection hidden="1"/>
    </xf>
    <xf numFmtId="164" fontId="12" fillId="0" borderId="1" xfId="2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Alignment="1">
      <alignment horizontal="left"/>
    </xf>
    <xf numFmtId="0" fontId="12" fillId="0" borderId="1" xfId="2" applyNumberFormat="1" applyFont="1" applyFill="1" applyBorder="1" applyAlignment="1" applyProtection="1">
      <alignment horizontal="left"/>
      <protection hidden="1"/>
    </xf>
    <xf numFmtId="167" fontId="12" fillId="0" borderId="1" xfId="2" applyNumberFormat="1" applyFont="1" applyFill="1" applyBorder="1" applyAlignment="1" applyProtection="1">
      <alignment horizontal="left" vertical="center" wrapText="1"/>
      <protection hidden="1"/>
    </xf>
    <xf numFmtId="0" fontId="12" fillId="2" borderId="1" xfId="2" applyNumberFormat="1" applyFont="1" applyFill="1" applyBorder="1" applyAlignment="1" applyProtection="1">
      <alignment horizontal="center"/>
      <protection hidden="1"/>
    </xf>
    <xf numFmtId="167" fontId="11" fillId="2" borderId="1" xfId="2" applyNumberFormat="1" applyFont="1" applyFill="1" applyBorder="1" applyAlignment="1" applyProtection="1">
      <alignment wrapText="1"/>
      <protection hidden="1"/>
    </xf>
    <xf numFmtId="165" fontId="11" fillId="2" borderId="1" xfId="2" applyNumberFormat="1" applyFont="1" applyFill="1" applyBorder="1" applyAlignment="1" applyProtection="1">
      <protection hidden="1"/>
    </xf>
    <xf numFmtId="171" fontId="11" fillId="2" borderId="1" xfId="2" applyNumberFormat="1" applyFont="1" applyFill="1" applyBorder="1" applyAlignment="1" applyProtection="1">
      <protection hidden="1"/>
    </xf>
    <xf numFmtId="171" fontId="12" fillId="2" borderId="1" xfId="2" applyNumberFormat="1" applyFont="1" applyFill="1" applyBorder="1" applyAlignment="1" applyProtection="1">
      <protection hidden="1"/>
    </xf>
    <xf numFmtId="173" fontId="11" fillId="0" borderId="1" xfId="2" applyNumberFormat="1" applyFont="1" applyFill="1" applyBorder="1" applyAlignment="1" applyProtection="1">
      <alignment horizontal="right" vertical="center"/>
      <protection hidden="1"/>
    </xf>
    <xf numFmtId="171" fontId="14" fillId="0" borderId="1" xfId="2" applyNumberFormat="1" applyFont="1" applyFill="1" applyBorder="1" applyAlignment="1" applyProtection="1">
      <alignment horizontal="center" vertical="center"/>
      <protection hidden="1"/>
    </xf>
    <xf numFmtId="171" fontId="14" fillId="0" borderId="1" xfId="2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 vertical="center"/>
    </xf>
    <xf numFmtId="171" fontId="11" fillId="0" borderId="1" xfId="2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Fill="1" applyAlignment="1">
      <alignment horizontal="center" vertical="center"/>
    </xf>
    <xf numFmtId="171" fontId="12" fillId="0" borderId="1" xfId="2" applyNumberFormat="1" applyFont="1" applyFill="1" applyBorder="1" applyAlignment="1" applyProtection="1">
      <alignment horizontal="center"/>
      <protection hidden="1"/>
    </xf>
    <xf numFmtId="171" fontId="11" fillId="0" borderId="1" xfId="2" applyNumberFormat="1" applyFont="1" applyFill="1" applyBorder="1" applyAlignment="1" applyProtection="1">
      <alignment horizontal="center"/>
      <protection hidden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72" fontId="11" fillId="0" borderId="1" xfId="2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49" fontId="11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top" wrapText="1"/>
    </xf>
    <xf numFmtId="2" fontId="17" fillId="0" borderId="1" xfId="0" applyNumberFormat="1" applyFont="1" applyFill="1" applyBorder="1" applyAlignment="1">
      <alignment horizontal="right" wrapText="1"/>
    </xf>
    <xf numFmtId="2" fontId="16" fillId="0" borderId="1" xfId="0" applyNumberFormat="1" applyFont="1" applyFill="1" applyBorder="1" applyAlignment="1">
      <alignment horizontal="right" wrapText="1"/>
    </xf>
    <xf numFmtId="2" fontId="16" fillId="0" borderId="1" xfId="0" applyNumberFormat="1" applyFont="1" applyFill="1" applyBorder="1" applyAlignment="1">
      <alignment horizontal="right"/>
    </xf>
    <xf numFmtId="2" fontId="12" fillId="0" borderId="1" xfId="2" applyNumberFormat="1" applyFont="1" applyFill="1" applyBorder="1" applyAlignment="1" applyProtection="1">
      <alignment horizontal="right" vertical="center"/>
      <protection hidden="1"/>
    </xf>
    <xf numFmtId="2" fontId="12" fillId="0" borderId="1" xfId="2" applyNumberFormat="1" applyFont="1" applyFill="1" applyBorder="1" applyAlignment="1" applyProtection="1">
      <alignment horizontal="right"/>
      <protection hidden="1"/>
    </xf>
    <xf numFmtId="1" fontId="17" fillId="0" borderId="1" xfId="0" applyNumberFormat="1" applyFont="1" applyFill="1" applyBorder="1" applyAlignment="1">
      <alignment horizontal="right" wrapText="1"/>
    </xf>
    <xf numFmtId="177" fontId="12" fillId="0" borderId="2" xfId="2" applyNumberFormat="1" applyFont="1" applyFill="1" applyBorder="1" applyAlignment="1" applyProtection="1">
      <alignment horizontal="right" vertical="center"/>
      <protection hidden="1"/>
    </xf>
    <xf numFmtId="177" fontId="11" fillId="0" borderId="1" xfId="2" applyNumberFormat="1" applyFont="1" applyFill="1" applyBorder="1" applyAlignment="1" applyProtection="1">
      <alignment horizontal="right" vertical="center"/>
      <protection hidden="1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11" fillId="2" borderId="1" xfId="2" applyNumberFormat="1" applyFont="1" applyFill="1" applyBorder="1" applyAlignment="1" applyProtection="1">
      <alignment horizontal="center"/>
      <protection hidden="1"/>
    </xf>
    <xf numFmtId="177" fontId="12" fillId="2" borderId="1" xfId="2" applyNumberFormat="1" applyFont="1" applyFill="1" applyBorder="1" applyAlignment="1" applyProtection="1">
      <alignment horizontal="center"/>
      <protection hidden="1"/>
    </xf>
    <xf numFmtId="0" fontId="4" fillId="0" borderId="1" xfId="0" applyFont="1" applyBorder="1" applyAlignment="1">
      <alignment vertical="center" wrapText="1"/>
    </xf>
    <xf numFmtId="177" fontId="12" fillId="0" borderId="1" xfId="2" applyNumberFormat="1" applyFont="1" applyFill="1" applyBorder="1" applyAlignment="1" applyProtection="1">
      <alignment horizontal="right" vertical="center"/>
      <protection hidden="1"/>
    </xf>
    <xf numFmtId="2" fontId="2" fillId="0" borderId="1" xfId="0" applyNumberFormat="1" applyFont="1" applyFill="1" applyBorder="1" applyAlignment="1">
      <alignment horizontal="center" vertical="center"/>
    </xf>
    <xf numFmtId="171" fontId="14" fillId="0" borderId="1" xfId="2" applyNumberFormat="1" applyFont="1" applyFill="1" applyBorder="1" applyAlignment="1" applyProtection="1">
      <alignment horizontal="right"/>
      <protection hidden="1"/>
    </xf>
    <xf numFmtId="171" fontId="11" fillId="0" borderId="1" xfId="2" applyNumberFormat="1" applyFont="1" applyFill="1" applyBorder="1" applyAlignment="1" applyProtection="1">
      <alignment horizontal="right"/>
      <protection hidden="1"/>
    </xf>
    <xf numFmtId="171" fontId="14" fillId="0" borderId="1" xfId="2" applyNumberFormat="1" applyFont="1" applyFill="1" applyBorder="1" applyAlignment="1" applyProtection="1">
      <alignment horizontal="right" vertical="center"/>
      <protection hidden="1"/>
    </xf>
    <xf numFmtId="2" fontId="17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20" fillId="0" borderId="3" xfId="2" applyNumberFormat="1" applyFont="1" applyFill="1" applyBorder="1" applyAlignment="1" applyProtection="1">
      <alignment horizontal="left"/>
      <protection hidden="1"/>
    </xf>
    <xf numFmtId="0" fontId="20" fillId="0" borderId="6" xfId="2" applyNumberFormat="1" applyFont="1" applyFill="1" applyBorder="1" applyAlignment="1" applyProtection="1">
      <alignment horizontal="left"/>
      <protection hidden="1"/>
    </xf>
    <xf numFmtId="0" fontId="20" fillId="0" borderId="7" xfId="2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Border="1" applyAlignment="1">
      <alignment horizontal="right"/>
    </xf>
    <xf numFmtId="0" fontId="20" fillId="2" borderId="3" xfId="2" applyNumberFormat="1" applyFont="1" applyFill="1" applyBorder="1" applyAlignment="1" applyProtection="1">
      <alignment horizontal="left"/>
      <protection hidden="1"/>
    </xf>
    <xf numFmtId="0" fontId="20" fillId="2" borderId="6" xfId="2" applyNumberFormat="1" applyFont="1" applyFill="1" applyBorder="1" applyAlignment="1" applyProtection="1">
      <alignment horizontal="left"/>
      <protection hidden="1"/>
    </xf>
    <xf numFmtId="0" fontId="20" fillId="2" borderId="7" xfId="2" applyNumberFormat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>
      <selection activeCell="D1" sqref="D1:F1"/>
    </sheetView>
  </sheetViews>
  <sheetFormatPr defaultRowHeight="15" x14ac:dyDescent="0.25"/>
  <cols>
    <col min="1" max="1" width="28.7109375" style="3" customWidth="1"/>
    <col min="2" max="2" width="46.5703125" style="3" customWidth="1"/>
    <col min="3" max="3" width="14.42578125" style="3" customWidth="1"/>
    <col min="4" max="4" width="12.28515625" style="3" customWidth="1"/>
    <col min="5" max="5" width="13.140625" style="3" customWidth="1"/>
    <col min="6" max="6" width="15" style="3" customWidth="1"/>
    <col min="7" max="16384" width="9.140625" style="3"/>
  </cols>
  <sheetData>
    <row r="1" spans="1:6" ht="39.75" customHeight="1" x14ac:dyDescent="0.25">
      <c r="C1" s="86"/>
      <c r="D1" s="133" t="s">
        <v>299</v>
      </c>
      <c r="E1" s="133"/>
      <c r="F1" s="133"/>
    </row>
    <row r="2" spans="1:6" x14ac:dyDescent="0.25">
      <c r="A2" s="134" t="s">
        <v>204</v>
      </c>
      <c r="B2" s="134"/>
      <c r="C2" s="134"/>
      <c r="D2" s="134"/>
      <c r="E2" s="134"/>
      <c r="F2" s="134"/>
    </row>
    <row r="3" spans="1:6" x14ac:dyDescent="0.25">
      <c r="C3" s="10"/>
      <c r="F3" s="3" t="s">
        <v>62</v>
      </c>
    </row>
    <row r="4" spans="1:6" ht="57" x14ac:dyDescent="0.25">
      <c r="A4" s="4" t="s">
        <v>0</v>
      </c>
      <c r="B4" s="5" t="s">
        <v>1</v>
      </c>
      <c r="C4" s="6" t="s">
        <v>242</v>
      </c>
      <c r="D4" s="14" t="s">
        <v>293</v>
      </c>
      <c r="E4" s="14" t="s">
        <v>285</v>
      </c>
      <c r="F4" s="14" t="s">
        <v>274</v>
      </c>
    </row>
    <row r="5" spans="1:6" ht="15.75" x14ac:dyDescent="0.25">
      <c r="A5" s="5" t="s">
        <v>2</v>
      </c>
      <c r="B5" s="4" t="s">
        <v>3</v>
      </c>
      <c r="C5" s="23">
        <f>C8+C13+C18+C20</f>
        <v>16726.099999999999</v>
      </c>
      <c r="D5" s="23">
        <f>D8+D13+D18+D20+D6</f>
        <v>13195.95811</v>
      </c>
      <c r="E5" s="121">
        <f t="shared" ref="E5:E32" si="0">D5/C5*100</f>
        <v>78.89441118969755</v>
      </c>
      <c r="F5" s="23">
        <f>D5-C5</f>
        <v>-3530.141889999999</v>
      </c>
    </row>
    <row r="6" spans="1:6" ht="31.5" x14ac:dyDescent="0.25">
      <c r="A6" s="5" t="s">
        <v>294</v>
      </c>
      <c r="B6" s="4" t="s">
        <v>296</v>
      </c>
      <c r="C6" s="23">
        <f>C7</f>
        <v>0</v>
      </c>
      <c r="D6" s="23">
        <f>D7</f>
        <v>20</v>
      </c>
      <c r="E6" s="121">
        <f>E7</f>
        <v>0</v>
      </c>
      <c r="F6" s="23">
        <f>F7</f>
        <v>20</v>
      </c>
    </row>
    <row r="7" spans="1:6" ht="108" customHeight="1" x14ac:dyDescent="0.25">
      <c r="A7" s="8" t="s">
        <v>295</v>
      </c>
      <c r="B7" s="126" t="s">
        <v>297</v>
      </c>
      <c r="C7" s="83">
        <v>0</v>
      </c>
      <c r="D7" s="83">
        <v>20</v>
      </c>
      <c r="E7" s="122">
        <v>0</v>
      </c>
      <c r="F7" s="83">
        <f t="shared" ref="F7" si="1">D7-C7</f>
        <v>20</v>
      </c>
    </row>
    <row r="8" spans="1:6" ht="15.75" x14ac:dyDescent="0.25">
      <c r="A8" s="5" t="s">
        <v>4</v>
      </c>
      <c r="B8" s="7" t="s">
        <v>5</v>
      </c>
      <c r="C8" s="23">
        <f>C9</f>
        <v>14188.8</v>
      </c>
      <c r="D8" s="23">
        <f>D9</f>
        <v>11684.687760000001</v>
      </c>
      <c r="E8" s="121">
        <f t="shared" si="0"/>
        <v>82.351486806495274</v>
      </c>
      <c r="F8" s="23">
        <f t="shared" ref="F8:F32" si="2">D8-C8</f>
        <v>-2504.1122399999986</v>
      </c>
    </row>
    <row r="9" spans="1:6" ht="15.75" x14ac:dyDescent="0.25">
      <c r="A9" s="8" t="s">
        <v>6</v>
      </c>
      <c r="B9" s="9" t="s">
        <v>7</v>
      </c>
      <c r="C9" s="83">
        <f>C10</f>
        <v>14188.8</v>
      </c>
      <c r="D9" s="83">
        <f>D10+D11+D12</f>
        <v>11684.687760000001</v>
      </c>
      <c r="E9" s="122">
        <f t="shared" si="0"/>
        <v>82.351486806495274</v>
      </c>
      <c r="F9" s="83">
        <f t="shared" si="2"/>
        <v>-2504.1122399999986</v>
      </c>
    </row>
    <row r="10" spans="1:6" ht="107.25" customHeight="1" x14ac:dyDescent="0.25">
      <c r="A10" s="8" t="s">
        <v>8</v>
      </c>
      <c r="B10" s="9" t="s">
        <v>9</v>
      </c>
      <c r="C10" s="83">
        <v>14188.8</v>
      </c>
      <c r="D10" s="83">
        <f>(11681094.5+0.73-883.8)/1000</f>
        <v>11680.211429999999</v>
      </c>
      <c r="E10" s="122">
        <f t="shared" si="0"/>
        <v>82.31993847259811</v>
      </c>
      <c r="F10" s="83">
        <f t="shared" si="2"/>
        <v>-2508.5885699999999</v>
      </c>
    </row>
    <row r="11" spans="1:6" ht="173.25" x14ac:dyDescent="0.25">
      <c r="A11" s="8" t="s">
        <v>287</v>
      </c>
      <c r="B11" s="112" t="s">
        <v>288</v>
      </c>
      <c r="C11" s="83">
        <v>0</v>
      </c>
      <c r="D11" s="83">
        <f>(937.2-3.55)/1000</f>
        <v>0.93365000000000009</v>
      </c>
      <c r="E11" s="122"/>
      <c r="F11" s="83">
        <f t="shared" si="2"/>
        <v>0.93365000000000009</v>
      </c>
    </row>
    <row r="12" spans="1:6" ht="63" x14ac:dyDescent="0.25">
      <c r="A12" s="8" t="s">
        <v>289</v>
      </c>
      <c r="B12" s="112" t="s">
        <v>290</v>
      </c>
      <c r="C12" s="83">
        <v>0</v>
      </c>
      <c r="D12" s="83">
        <f>(200+10.68+3332)/1000</f>
        <v>3.5426799999999998</v>
      </c>
      <c r="E12" s="122"/>
      <c r="F12" s="83">
        <f t="shared" si="2"/>
        <v>3.5426799999999998</v>
      </c>
    </row>
    <row r="13" spans="1:6" ht="15.75" x14ac:dyDescent="0.25">
      <c r="A13" s="5" t="s">
        <v>10</v>
      </c>
      <c r="B13" s="7" t="s">
        <v>11</v>
      </c>
      <c r="C13" s="23">
        <f>C14+C15</f>
        <v>222.3</v>
      </c>
      <c r="D13" s="23">
        <f t="shared" ref="D13" si="3">D14+D15</f>
        <v>127.54338</v>
      </c>
      <c r="E13" s="121">
        <f t="shared" si="0"/>
        <v>57.374439946018882</v>
      </c>
      <c r="F13" s="23">
        <f t="shared" si="2"/>
        <v>-94.756620000000012</v>
      </c>
    </row>
    <row r="14" spans="1:6" ht="63" x14ac:dyDescent="0.25">
      <c r="A14" s="8" t="s">
        <v>12</v>
      </c>
      <c r="B14" s="9" t="s">
        <v>219</v>
      </c>
      <c r="C14" s="83">
        <v>66.400000000000006</v>
      </c>
      <c r="D14" s="83">
        <f>(36359.57+2681.26+2.1)/1000</f>
        <v>39.042929999999998</v>
      </c>
      <c r="E14" s="122">
        <f t="shared" si="0"/>
        <v>58.799593373493963</v>
      </c>
      <c r="F14" s="83">
        <f t="shared" si="2"/>
        <v>-27.357070000000007</v>
      </c>
    </row>
    <row r="15" spans="1:6" ht="15.75" x14ac:dyDescent="0.25">
      <c r="A15" s="5" t="s">
        <v>13</v>
      </c>
      <c r="B15" s="7" t="s">
        <v>14</v>
      </c>
      <c r="C15" s="23">
        <f>C16+C17</f>
        <v>155.9</v>
      </c>
      <c r="D15" s="23">
        <f t="shared" ref="D15" si="4">D16+D17</f>
        <v>88.500450000000001</v>
      </c>
      <c r="E15" s="121">
        <f t="shared" si="0"/>
        <v>56.767447081462471</v>
      </c>
      <c r="F15" s="23">
        <f t="shared" si="2"/>
        <v>-67.399550000000005</v>
      </c>
    </row>
    <row r="16" spans="1:6" ht="63" x14ac:dyDescent="0.25">
      <c r="A16" s="8" t="s">
        <v>243</v>
      </c>
      <c r="B16" s="9" t="s">
        <v>253</v>
      </c>
      <c r="C16" s="83">
        <v>10</v>
      </c>
      <c r="D16" s="83">
        <f>(5483.75+67.25-590.55)/1000</f>
        <v>4.9604499999999998</v>
      </c>
      <c r="E16" s="122">
        <f t="shared" si="0"/>
        <v>49.604499999999994</v>
      </c>
      <c r="F16" s="83">
        <f t="shared" si="2"/>
        <v>-5.0395500000000002</v>
      </c>
    </row>
    <row r="17" spans="1:6" ht="63" x14ac:dyDescent="0.25">
      <c r="A17" s="8" t="s">
        <v>244</v>
      </c>
      <c r="B17" s="9" t="s">
        <v>252</v>
      </c>
      <c r="C17" s="83">
        <v>145.9</v>
      </c>
      <c r="D17" s="83">
        <f>(82540+1000)/1000</f>
        <v>83.54</v>
      </c>
      <c r="E17" s="122">
        <f t="shared" si="0"/>
        <v>57.258396161754632</v>
      </c>
      <c r="F17" s="83">
        <f t="shared" si="2"/>
        <v>-62.36</v>
      </c>
    </row>
    <row r="18" spans="1:6" ht="15.75" x14ac:dyDescent="0.25">
      <c r="A18" s="5" t="s">
        <v>15</v>
      </c>
      <c r="B18" s="7" t="s">
        <v>16</v>
      </c>
      <c r="C18" s="23">
        <f>C19</f>
        <v>165.3</v>
      </c>
      <c r="D18" s="23">
        <f t="shared" ref="D18" si="5">D19</f>
        <v>67.23</v>
      </c>
      <c r="E18" s="121">
        <f t="shared" si="0"/>
        <v>40.671506352087114</v>
      </c>
      <c r="F18" s="23">
        <f t="shared" si="2"/>
        <v>-98.070000000000007</v>
      </c>
    </row>
    <row r="19" spans="1:6" ht="110.25" x14ac:dyDescent="0.25">
      <c r="A19" s="8" t="s">
        <v>17</v>
      </c>
      <c r="B19" s="9" t="s">
        <v>18</v>
      </c>
      <c r="C19" s="83">
        <v>165.3</v>
      </c>
      <c r="D19" s="83">
        <f>(37210+30020)/1000</f>
        <v>67.23</v>
      </c>
      <c r="E19" s="122">
        <f t="shared" si="0"/>
        <v>40.671506352087114</v>
      </c>
      <c r="F19" s="83">
        <f t="shared" si="2"/>
        <v>-98.070000000000007</v>
      </c>
    </row>
    <row r="20" spans="1:6" ht="63" x14ac:dyDescent="0.25">
      <c r="A20" s="5" t="s">
        <v>19</v>
      </c>
      <c r="B20" s="7" t="s">
        <v>209</v>
      </c>
      <c r="C20" s="23">
        <f>C21+C22</f>
        <v>2149.6999999999998</v>
      </c>
      <c r="D20" s="23">
        <f>D21+D22+D23</f>
        <v>1296.4969699999999</v>
      </c>
      <c r="E20" s="122">
        <f t="shared" si="0"/>
        <v>60.310600083732609</v>
      </c>
      <c r="F20" s="23">
        <f t="shared" ref="F20" si="6">F21+F22+F23</f>
        <v>-853.20303000000001</v>
      </c>
    </row>
    <row r="21" spans="1:6" ht="78.75" x14ac:dyDescent="0.25">
      <c r="A21" s="8" t="s">
        <v>20</v>
      </c>
      <c r="B21" s="9" t="s">
        <v>220</v>
      </c>
      <c r="C21" s="83">
        <v>1009.4</v>
      </c>
      <c r="D21" s="83">
        <v>0</v>
      </c>
      <c r="E21" s="122">
        <f t="shared" si="0"/>
        <v>0</v>
      </c>
      <c r="F21" s="83">
        <f t="shared" si="2"/>
        <v>-1009.4</v>
      </c>
    </row>
    <row r="22" spans="1:6" ht="94.5" x14ac:dyDescent="0.25">
      <c r="A22" s="8" t="s">
        <v>21</v>
      </c>
      <c r="B22" s="9" t="s">
        <v>22</v>
      </c>
      <c r="C22" s="83">
        <v>1140.3</v>
      </c>
      <c r="D22" s="83">
        <f>(1268076.39)/1000</f>
        <v>1268.0763899999999</v>
      </c>
      <c r="E22" s="122">
        <f t="shared" si="0"/>
        <v>111.2055064456722</v>
      </c>
      <c r="F22" s="83">
        <f t="shared" si="2"/>
        <v>127.77638999999999</v>
      </c>
    </row>
    <row r="23" spans="1:6" ht="53.25" customHeight="1" x14ac:dyDescent="0.25">
      <c r="A23" s="8" t="s">
        <v>292</v>
      </c>
      <c r="B23" s="9" t="s">
        <v>291</v>
      </c>
      <c r="C23" s="83">
        <v>0</v>
      </c>
      <c r="D23" s="83">
        <v>28.420580000000001</v>
      </c>
      <c r="E23" s="122">
        <v>0</v>
      </c>
      <c r="F23" s="83">
        <f t="shared" si="2"/>
        <v>28.420580000000001</v>
      </c>
    </row>
    <row r="24" spans="1:6" ht="15.75" x14ac:dyDescent="0.25">
      <c r="A24" s="5" t="s">
        <v>23</v>
      </c>
      <c r="B24" s="7" t="s">
        <v>210</v>
      </c>
      <c r="C24" s="23">
        <f>C25+C27+C30</f>
        <v>5483.1</v>
      </c>
      <c r="D24" s="23">
        <f t="shared" ref="D24" si="7">D25+D27+D30</f>
        <v>3310.45</v>
      </c>
      <c r="E24" s="121">
        <f t="shared" si="0"/>
        <v>60.375517499224884</v>
      </c>
      <c r="F24" s="23">
        <f t="shared" si="2"/>
        <v>-2172.6500000000005</v>
      </c>
    </row>
    <row r="25" spans="1:6" ht="31.5" x14ac:dyDescent="0.25">
      <c r="A25" s="8" t="s">
        <v>205</v>
      </c>
      <c r="B25" s="9" t="s">
        <v>211</v>
      </c>
      <c r="C25" s="83">
        <f>C26</f>
        <v>3452.5</v>
      </c>
      <c r="D25" s="83">
        <f>D26</f>
        <v>2761.95</v>
      </c>
      <c r="E25" s="122">
        <f t="shared" si="0"/>
        <v>79.998551774076759</v>
      </c>
      <c r="F25" s="83">
        <f t="shared" si="2"/>
        <v>-690.55000000000018</v>
      </c>
    </row>
    <row r="26" spans="1:6" ht="31.5" x14ac:dyDescent="0.25">
      <c r="A26" s="8" t="s">
        <v>24</v>
      </c>
      <c r="B26" s="9" t="s">
        <v>221</v>
      </c>
      <c r="C26" s="83">
        <v>3452.5</v>
      </c>
      <c r="D26" s="83">
        <f>2761950/1000</f>
        <v>2761.95</v>
      </c>
      <c r="E26" s="122">
        <f t="shared" si="0"/>
        <v>79.998551774076759</v>
      </c>
      <c r="F26" s="83">
        <f t="shared" si="2"/>
        <v>-690.55000000000018</v>
      </c>
    </row>
    <row r="27" spans="1:6" ht="47.25" x14ac:dyDescent="0.25">
      <c r="A27" s="5" t="s">
        <v>206</v>
      </c>
      <c r="B27" s="7" t="s">
        <v>212</v>
      </c>
      <c r="C27" s="83">
        <f>C28+C29</f>
        <v>202.5</v>
      </c>
      <c r="D27" s="83">
        <f t="shared" ref="D27" si="8">D28+D29</f>
        <v>182.5</v>
      </c>
      <c r="E27" s="122">
        <f t="shared" si="0"/>
        <v>90.123456790123456</v>
      </c>
      <c r="F27" s="83">
        <f t="shared" si="2"/>
        <v>-20</v>
      </c>
    </row>
    <row r="28" spans="1:6" ht="47.25" x14ac:dyDescent="0.25">
      <c r="A28" s="8" t="s">
        <v>25</v>
      </c>
      <c r="B28" s="9" t="s">
        <v>222</v>
      </c>
      <c r="C28" s="83">
        <v>40</v>
      </c>
      <c r="D28" s="83">
        <v>20</v>
      </c>
      <c r="E28" s="122">
        <f t="shared" si="0"/>
        <v>50</v>
      </c>
      <c r="F28" s="83">
        <f t="shared" si="2"/>
        <v>-20</v>
      </c>
    </row>
    <row r="29" spans="1:6" ht="63" x14ac:dyDescent="0.25">
      <c r="A29" s="8" t="s">
        <v>26</v>
      </c>
      <c r="B29" s="9" t="s">
        <v>223</v>
      </c>
      <c r="C29" s="83">
        <v>162.5</v>
      </c>
      <c r="D29" s="83">
        <f>162500/1000</f>
        <v>162.5</v>
      </c>
      <c r="E29" s="122">
        <f t="shared" si="0"/>
        <v>100</v>
      </c>
      <c r="F29" s="83">
        <f t="shared" si="2"/>
        <v>0</v>
      </c>
    </row>
    <row r="30" spans="1:6" ht="15.75" x14ac:dyDescent="0.25">
      <c r="A30" s="5" t="s">
        <v>207</v>
      </c>
      <c r="B30" s="7" t="s">
        <v>138</v>
      </c>
      <c r="C30" s="23">
        <f>C31+C32</f>
        <v>1828.1</v>
      </c>
      <c r="D30" s="23">
        <f t="shared" ref="D30" si="9">D31+D32</f>
        <v>366</v>
      </c>
      <c r="E30" s="121">
        <f t="shared" si="0"/>
        <v>20.020786609047647</v>
      </c>
      <c r="F30" s="23">
        <f t="shared" si="2"/>
        <v>-1462.1</v>
      </c>
    </row>
    <row r="31" spans="1:6" ht="31.5" x14ac:dyDescent="0.25">
      <c r="A31" s="8" t="s">
        <v>208</v>
      </c>
      <c r="B31" s="9" t="s">
        <v>224</v>
      </c>
      <c r="C31" s="83">
        <v>350.1</v>
      </c>
      <c r="D31" s="83">
        <v>35</v>
      </c>
      <c r="E31" s="122">
        <f t="shared" si="0"/>
        <v>9.9971436732362182</v>
      </c>
      <c r="F31" s="83">
        <f t="shared" si="2"/>
        <v>-315.10000000000002</v>
      </c>
    </row>
    <row r="32" spans="1:6" ht="78.75" x14ac:dyDescent="0.25">
      <c r="A32" s="8" t="s">
        <v>254</v>
      </c>
      <c r="B32" s="9" t="s">
        <v>255</v>
      </c>
      <c r="C32" s="83">
        <v>1478</v>
      </c>
      <c r="D32" s="83">
        <v>331</v>
      </c>
      <c r="E32" s="122">
        <f t="shared" si="0"/>
        <v>22.395128552097429</v>
      </c>
      <c r="F32" s="83">
        <f t="shared" si="2"/>
        <v>-1147</v>
      </c>
    </row>
    <row r="33" spans="1:6" ht="15.75" x14ac:dyDescent="0.25">
      <c r="A33" s="5"/>
      <c r="B33" s="7" t="s">
        <v>27</v>
      </c>
      <c r="C33" s="23">
        <f>C5+C24</f>
        <v>22209.199999999997</v>
      </c>
      <c r="D33" s="23">
        <f>D5+D24</f>
        <v>16506.40811</v>
      </c>
      <c r="E33" s="121">
        <f>D33/C33*100</f>
        <v>74.322389415197321</v>
      </c>
      <c r="F33" s="23">
        <f>D33-C33</f>
        <v>-5702.7918899999968</v>
      </c>
    </row>
  </sheetData>
  <mergeCells count="2">
    <mergeCell ref="D1:F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51"/>
  <sheetViews>
    <sheetView workbookViewId="0">
      <selection activeCell="G1" sqref="G1:I1"/>
    </sheetView>
  </sheetViews>
  <sheetFormatPr defaultRowHeight="15" x14ac:dyDescent="0.25"/>
  <cols>
    <col min="1" max="1" width="55.140625" style="19" customWidth="1"/>
    <col min="2" max="2" width="5.42578125" style="19" customWidth="1"/>
    <col min="3" max="3" width="5.28515625" style="19" customWidth="1"/>
    <col min="4" max="4" width="11.85546875" style="19" customWidth="1"/>
    <col min="5" max="5" width="7.140625" style="19" customWidth="1"/>
    <col min="6" max="6" width="24.85546875" style="19" customWidth="1"/>
    <col min="7" max="8" width="17" style="19" customWidth="1"/>
    <col min="9" max="9" width="16.42578125" style="19" customWidth="1"/>
    <col min="10" max="16384" width="9.140625" style="19"/>
  </cols>
  <sheetData>
    <row r="1" spans="1:9" ht="51" customHeight="1" x14ac:dyDescent="0.25">
      <c r="F1" s="31"/>
      <c r="G1" s="136" t="s">
        <v>300</v>
      </c>
      <c r="H1" s="136"/>
      <c r="I1" s="136"/>
    </row>
    <row r="3" spans="1:9" ht="46.5" customHeight="1" x14ac:dyDescent="0.25">
      <c r="A3" s="135" t="s">
        <v>203</v>
      </c>
      <c r="B3" s="135"/>
      <c r="C3" s="135"/>
      <c r="D3" s="135"/>
      <c r="E3" s="135"/>
      <c r="F3" s="135"/>
      <c r="G3" s="135"/>
      <c r="H3" s="135"/>
      <c r="I3" s="135"/>
    </row>
    <row r="5" spans="1:9" ht="15.75" thickBot="1" x14ac:dyDescent="0.3">
      <c r="F5" s="32" t="s">
        <v>140</v>
      </c>
    </row>
    <row r="6" spans="1:9" ht="63.75" thickBot="1" x14ac:dyDescent="0.3">
      <c r="A6" s="52" t="s">
        <v>28</v>
      </c>
      <c r="B6" s="52" t="s">
        <v>29</v>
      </c>
      <c r="C6" s="52" t="s">
        <v>30</v>
      </c>
      <c r="D6" s="52" t="s">
        <v>31</v>
      </c>
      <c r="E6" s="52" t="s">
        <v>32</v>
      </c>
      <c r="F6" s="85" t="s">
        <v>265</v>
      </c>
      <c r="G6" s="97" t="s">
        <v>284</v>
      </c>
      <c r="H6" s="110" t="s">
        <v>285</v>
      </c>
      <c r="I6" s="111" t="s">
        <v>242</v>
      </c>
    </row>
    <row r="7" spans="1:9" ht="15" customHeight="1" x14ac:dyDescent="0.25">
      <c r="A7" s="53" t="s">
        <v>33</v>
      </c>
      <c r="B7" s="54">
        <v>1</v>
      </c>
      <c r="C7" s="55">
        <v>0</v>
      </c>
      <c r="D7" s="38" t="s">
        <v>142</v>
      </c>
      <c r="E7" s="16" t="s">
        <v>142</v>
      </c>
      <c r="F7" s="27">
        <f>F8+F14+F29+F35</f>
        <v>15414.291020000001</v>
      </c>
      <c r="G7" s="27">
        <f>G8+G14+G29+G35</f>
        <v>10691.282469999998</v>
      </c>
      <c r="H7" s="119">
        <f>G7/F7*100</f>
        <v>69.359547293664619</v>
      </c>
      <c r="I7" s="27">
        <f>I8+I14+I29+I35</f>
        <v>4723.0085499999996</v>
      </c>
    </row>
    <row r="8" spans="1:9" ht="22.5" customHeight="1" x14ac:dyDescent="0.25">
      <c r="A8" s="56" t="s">
        <v>34</v>
      </c>
      <c r="B8" s="43">
        <v>1</v>
      </c>
      <c r="C8" s="44">
        <v>2</v>
      </c>
      <c r="D8" s="37" t="s">
        <v>142</v>
      </c>
      <c r="E8" s="18" t="s">
        <v>142</v>
      </c>
      <c r="F8" s="28">
        <f>F9</f>
        <v>1856.5</v>
      </c>
      <c r="G8" s="28">
        <f t="shared" ref="G8:I8" si="0">G9</f>
        <v>1518.46748</v>
      </c>
      <c r="H8" s="119">
        <f t="shared" ref="H8:H71" si="1">G8/F8*100</f>
        <v>81.791946135200646</v>
      </c>
      <c r="I8" s="28">
        <f t="shared" si="0"/>
        <v>338.03251999999998</v>
      </c>
    </row>
    <row r="9" spans="1:9" ht="33.75" customHeight="1" x14ac:dyDescent="0.25">
      <c r="A9" s="57" t="s">
        <v>225</v>
      </c>
      <c r="B9" s="54">
        <v>1</v>
      </c>
      <c r="C9" s="55">
        <v>2</v>
      </c>
      <c r="D9" s="38" t="s">
        <v>193</v>
      </c>
      <c r="E9" s="16" t="s">
        <v>142</v>
      </c>
      <c r="F9" s="27">
        <f>F10</f>
        <v>1856.5</v>
      </c>
      <c r="G9" s="27">
        <f>G10</f>
        <v>1518.46748</v>
      </c>
      <c r="H9" s="119">
        <f t="shared" si="1"/>
        <v>81.791946135200646</v>
      </c>
      <c r="I9" s="27">
        <f>I10</f>
        <v>338.03251999999998</v>
      </c>
    </row>
    <row r="10" spans="1:9" ht="22.5" customHeight="1" x14ac:dyDescent="0.25">
      <c r="A10" s="57" t="s">
        <v>226</v>
      </c>
      <c r="B10" s="54">
        <v>1</v>
      </c>
      <c r="C10" s="55">
        <v>2</v>
      </c>
      <c r="D10" s="38" t="s">
        <v>194</v>
      </c>
      <c r="E10" s="16" t="s">
        <v>142</v>
      </c>
      <c r="F10" s="27">
        <f>F11</f>
        <v>1856.5</v>
      </c>
      <c r="G10" s="27">
        <f t="shared" ref="G10:I11" si="2">G11</f>
        <v>1518.46748</v>
      </c>
      <c r="H10" s="119">
        <f t="shared" si="1"/>
        <v>81.791946135200646</v>
      </c>
      <c r="I10" s="27">
        <f t="shared" si="2"/>
        <v>338.03251999999998</v>
      </c>
    </row>
    <row r="11" spans="1:9" ht="15" customHeight="1" x14ac:dyDescent="0.25">
      <c r="A11" s="57" t="s">
        <v>97</v>
      </c>
      <c r="B11" s="54">
        <v>1</v>
      </c>
      <c r="C11" s="55">
        <v>2</v>
      </c>
      <c r="D11" s="38" t="s">
        <v>67</v>
      </c>
      <c r="E11" s="16" t="s">
        <v>142</v>
      </c>
      <c r="F11" s="27">
        <f>F12</f>
        <v>1856.5</v>
      </c>
      <c r="G11" s="27">
        <f t="shared" si="2"/>
        <v>1518.46748</v>
      </c>
      <c r="H11" s="119">
        <f t="shared" si="1"/>
        <v>81.791946135200646</v>
      </c>
      <c r="I11" s="27">
        <f t="shared" si="2"/>
        <v>338.03251999999998</v>
      </c>
    </row>
    <row r="12" spans="1:9" ht="45" customHeight="1" x14ac:dyDescent="0.25">
      <c r="A12" s="58" t="s">
        <v>149</v>
      </c>
      <c r="B12" s="54">
        <v>1</v>
      </c>
      <c r="C12" s="55">
        <v>2</v>
      </c>
      <c r="D12" s="38" t="s">
        <v>67</v>
      </c>
      <c r="E12" s="16" t="s">
        <v>150</v>
      </c>
      <c r="F12" s="27">
        <f>F13</f>
        <v>1856.5</v>
      </c>
      <c r="G12" s="27">
        <f t="shared" ref="G12:I12" si="3">G13</f>
        <v>1518.46748</v>
      </c>
      <c r="H12" s="119">
        <f t="shared" si="1"/>
        <v>81.791946135200646</v>
      </c>
      <c r="I12" s="27">
        <f t="shared" si="3"/>
        <v>338.03251999999998</v>
      </c>
    </row>
    <row r="13" spans="1:9" ht="22.5" customHeight="1" x14ac:dyDescent="0.25">
      <c r="A13" s="59" t="s">
        <v>155</v>
      </c>
      <c r="B13" s="43">
        <v>1</v>
      </c>
      <c r="C13" s="44">
        <v>2</v>
      </c>
      <c r="D13" s="37" t="s">
        <v>67</v>
      </c>
      <c r="E13" s="18" t="s">
        <v>156</v>
      </c>
      <c r="F13" s="28">
        <v>1856.5</v>
      </c>
      <c r="G13" s="28">
        <v>1518.46748</v>
      </c>
      <c r="H13" s="119">
        <f t="shared" si="1"/>
        <v>81.791946135200646</v>
      </c>
      <c r="I13" s="28">
        <f>F13-G13</f>
        <v>338.03251999999998</v>
      </c>
    </row>
    <row r="14" spans="1:9" ht="33.75" customHeight="1" x14ac:dyDescent="0.25">
      <c r="A14" s="56" t="s">
        <v>35</v>
      </c>
      <c r="B14" s="43">
        <v>1</v>
      </c>
      <c r="C14" s="44">
        <v>4</v>
      </c>
      <c r="D14" s="37" t="s">
        <v>142</v>
      </c>
      <c r="E14" s="18" t="s">
        <v>142</v>
      </c>
      <c r="F14" s="28">
        <f>F15</f>
        <v>8754.65</v>
      </c>
      <c r="G14" s="28">
        <f t="shared" ref="G14:I16" si="4">G15</f>
        <v>6317.1186699999989</v>
      </c>
      <c r="H14" s="119">
        <f t="shared" si="1"/>
        <v>72.157295494394404</v>
      </c>
      <c r="I14" s="28">
        <f t="shared" si="4"/>
        <v>2437.5313299999998</v>
      </c>
    </row>
    <row r="15" spans="1:9" ht="33.75" customHeight="1" x14ac:dyDescent="0.25">
      <c r="A15" s="57" t="s">
        <v>225</v>
      </c>
      <c r="B15" s="54">
        <v>1</v>
      </c>
      <c r="C15" s="55">
        <v>4</v>
      </c>
      <c r="D15" s="38" t="s">
        <v>193</v>
      </c>
      <c r="E15" s="16" t="s">
        <v>142</v>
      </c>
      <c r="F15" s="27">
        <f>F16</f>
        <v>8754.65</v>
      </c>
      <c r="G15" s="27">
        <f t="shared" si="4"/>
        <v>6317.1186699999989</v>
      </c>
      <c r="H15" s="119">
        <f t="shared" si="1"/>
        <v>72.157295494394404</v>
      </c>
      <c r="I15" s="27">
        <f t="shared" si="4"/>
        <v>2437.5313299999998</v>
      </c>
    </row>
    <row r="16" spans="1:9" ht="22.5" customHeight="1" x14ac:dyDescent="0.25">
      <c r="A16" s="57" t="s">
        <v>226</v>
      </c>
      <c r="B16" s="54">
        <v>1</v>
      </c>
      <c r="C16" s="55">
        <v>4</v>
      </c>
      <c r="D16" s="38" t="s">
        <v>194</v>
      </c>
      <c r="E16" s="16" t="s">
        <v>142</v>
      </c>
      <c r="F16" s="27">
        <f>F17</f>
        <v>8754.65</v>
      </c>
      <c r="G16" s="27">
        <f t="shared" si="4"/>
        <v>6317.1186699999989</v>
      </c>
      <c r="H16" s="119">
        <f t="shared" si="1"/>
        <v>72.157295494394404</v>
      </c>
      <c r="I16" s="27">
        <f t="shared" si="4"/>
        <v>2437.5313299999998</v>
      </c>
    </row>
    <row r="17" spans="1:9" ht="15" customHeight="1" x14ac:dyDescent="0.25">
      <c r="A17" s="57" t="s">
        <v>99</v>
      </c>
      <c r="B17" s="54">
        <v>1</v>
      </c>
      <c r="C17" s="55">
        <v>4</v>
      </c>
      <c r="D17" s="38" t="s">
        <v>69</v>
      </c>
      <c r="E17" s="16" t="s">
        <v>142</v>
      </c>
      <c r="F17" s="27">
        <f>F18+F20+F24+F22</f>
        <v>8754.65</v>
      </c>
      <c r="G17" s="27">
        <f>G18+G20+G24+G22</f>
        <v>6317.1186699999989</v>
      </c>
      <c r="H17" s="119">
        <f t="shared" si="1"/>
        <v>72.157295494394404</v>
      </c>
      <c r="I17" s="27">
        <f t="shared" ref="I17" si="5">I18+I20+I24+I22</f>
        <v>2437.5313299999998</v>
      </c>
    </row>
    <row r="18" spans="1:9" ht="45" customHeight="1" x14ac:dyDescent="0.25">
      <c r="A18" s="58" t="s">
        <v>149</v>
      </c>
      <c r="B18" s="54">
        <v>1</v>
      </c>
      <c r="C18" s="55">
        <v>4</v>
      </c>
      <c r="D18" s="38" t="s">
        <v>69</v>
      </c>
      <c r="E18" s="16" t="s">
        <v>150</v>
      </c>
      <c r="F18" s="27">
        <f>F19</f>
        <v>8664.9</v>
      </c>
      <c r="G18" s="27">
        <f t="shared" ref="G18:I18" si="6">G19</f>
        <v>6261.7110599999996</v>
      </c>
      <c r="H18" s="119">
        <f t="shared" si="1"/>
        <v>72.26524322265692</v>
      </c>
      <c r="I18" s="27">
        <f t="shared" si="6"/>
        <v>2403.18894</v>
      </c>
    </row>
    <row r="19" spans="1:9" ht="22.5" customHeight="1" x14ac:dyDescent="0.25">
      <c r="A19" s="59" t="s">
        <v>155</v>
      </c>
      <c r="B19" s="43">
        <v>1</v>
      </c>
      <c r="C19" s="44">
        <v>4</v>
      </c>
      <c r="D19" s="37" t="s">
        <v>69</v>
      </c>
      <c r="E19" s="18" t="s">
        <v>156</v>
      </c>
      <c r="F19" s="28">
        <v>8664.9</v>
      </c>
      <c r="G19" s="28">
        <v>6261.7110599999996</v>
      </c>
      <c r="H19" s="119">
        <f t="shared" si="1"/>
        <v>72.26524322265692</v>
      </c>
      <c r="I19" s="73">
        <f>F19-G19</f>
        <v>2403.18894</v>
      </c>
    </row>
    <row r="20" spans="1:9" ht="22.5" customHeight="1" x14ac:dyDescent="0.25">
      <c r="A20" s="58" t="s">
        <v>143</v>
      </c>
      <c r="B20" s="54">
        <v>1</v>
      </c>
      <c r="C20" s="55">
        <v>4</v>
      </c>
      <c r="D20" s="38" t="s">
        <v>69</v>
      </c>
      <c r="E20" s="16" t="s">
        <v>144</v>
      </c>
      <c r="F20" s="27">
        <f>F21</f>
        <v>65.75</v>
      </c>
      <c r="G20" s="27">
        <f t="shared" ref="G20:I20" si="7">G21</f>
        <v>35.767220000000002</v>
      </c>
      <c r="H20" s="119">
        <f t="shared" si="1"/>
        <v>54.398813688212933</v>
      </c>
      <c r="I20" s="27">
        <f t="shared" si="7"/>
        <v>29.982779999999998</v>
      </c>
    </row>
    <row r="21" spans="1:9" ht="22.5" customHeight="1" x14ac:dyDescent="0.25">
      <c r="A21" s="59" t="s">
        <v>145</v>
      </c>
      <c r="B21" s="43">
        <v>1</v>
      </c>
      <c r="C21" s="44">
        <v>4</v>
      </c>
      <c r="D21" s="37" t="s">
        <v>69</v>
      </c>
      <c r="E21" s="18" t="s">
        <v>146</v>
      </c>
      <c r="F21" s="28">
        <v>65.75</v>
      </c>
      <c r="G21" s="28">
        <v>35.767220000000002</v>
      </c>
      <c r="H21" s="119">
        <f t="shared" si="1"/>
        <v>54.398813688212933</v>
      </c>
      <c r="I21" s="28">
        <f>F21-G21</f>
        <v>29.982779999999998</v>
      </c>
    </row>
    <row r="22" spans="1:9" s="17" customFormat="1" ht="22.5" customHeight="1" x14ac:dyDescent="0.2">
      <c r="A22" s="58" t="s">
        <v>247</v>
      </c>
      <c r="B22" s="54">
        <v>1</v>
      </c>
      <c r="C22" s="55">
        <v>4</v>
      </c>
      <c r="D22" s="38" t="s">
        <v>69</v>
      </c>
      <c r="E22" s="16">
        <v>300</v>
      </c>
      <c r="F22" s="27">
        <f>F23</f>
        <v>4</v>
      </c>
      <c r="G22" s="27">
        <f t="shared" ref="G22:I22" si="8">G23</f>
        <v>4</v>
      </c>
      <c r="H22" s="119">
        <f t="shared" si="1"/>
        <v>100</v>
      </c>
      <c r="I22" s="27">
        <f t="shared" si="8"/>
        <v>0</v>
      </c>
    </row>
    <row r="23" spans="1:9" ht="22.5" customHeight="1" x14ac:dyDescent="0.25">
      <c r="A23" s="59" t="s">
        <v>248</v>
      </c>
      <c r="B23" s="43">
        <v>1</v>
      </c>
      <c r="C23" s="44">
        <v>4</v>
      </c>
      <c r="D23" s="37" t="s">
        <v>69</v>
      </c>
      <c r="E23" s="18">
        <v>360</v>
      </c>
      <c r="F23" s="28">
        <v>4</v>
      </c>
      <c r="G23" s="28">
        <v>4</v>
      </c>
      <c r="H23" s="119">
        <f t="shared" si="1"/>
        <v>100</v>
      </c>
      <c r="I23" s="28">
        <f>F23-G23</f>
        <v>0</v>
      </c>
    </row>
    <row r="24" spans="1:9" ht="15" customHeight="1" x14ac:dyDescent="0.25">
      <c r="A24" s="58" t="s">
        <v>157</v>
      </c>
      <c r="B24" s="54">
        <v>1</v>
      </c>
      <c r="C24" s="55">
        <v>4</v>
      </c>
      <c r="D24" s="38" t="s">
        <v>69</v>
      </c>
      <c r="E24" s="16" t="s">
        <v>158</v>
      </c>
      <c r="F24" s="27">
        <f>F25</f>
        <v>20</v>
      </c>
      <c r="G24" s="27">
        <f t="shared" ref="G24:I24" si="9">G25</f>
        <v>15.64039</v>
      </c>
      <c r="H24" s="119">
        <f t="shared" si="1"/>
        <v>78.201949999999997</v>
      </c>
      <c r="I24" s="27">
        <f t="shared" si="9"/>
        <v>4.35961</v>
      </c>
    </row>
    <row r="25" spans="1:9" ht="15" customHeight="1" x14ac:dyDescent="0.25">
      <c r="A25" s="59" t="s">
        <v>159</v>
      </c>
      <c r="B25" s="43">
        <v>1</v>
      </c>
      <c r="C25" s="44">
        <v>4</v>
      </c>
      <c r="D25" s="37" t="s">
        <v>69</v>
      </c>
      <c r="E25" s="18" t="s">
        <v>160</v>
      </c>
      <c r="F25" s="28">
        <v>20</v>
      </c>
      <c r="G25" s="28">
        <v>15.64039</v>
      </c>
      <c r="H25" s="119">
        <f t="shared" si="1"/>
        <v>78.201949999999997</v>
      </c>
      <c r="I25" s="28">
        <f>F25-G25</f>
        <v>4.35961</v>
      </c>
    </row>
    <row r="26" spans="1:9" ht="15" customHeight="1" x14ac:dyDescent="0.25">
      <c r="A26" s="61" t="s">
        <v>112</v>
      </c>
      <c r="B26" s="43">
        <v>1</v>
      </c>
      <c r="C26" s="44">
        <v>4</v>
      </c>
      <c r="D26" s="37">
        <v>2510240</v>
      </c>
      <c r="E26" s="18"/>
      <c r="F26" s="28">
        <f>F27</f>
        <v>5</v>
      </c>
      <c r="G26" s="28">
        <f t="shared" ref="G26:I26" si="10">G27</f>
        <v>0</v>
      </c>
      <c r="H26" s="119">
        <f t="shared" si="1"/>
        <v>0</v>
      </c>
      <c r="I26" s="28">
        <f t="shared" si="10"/>
        <v>5</v>
      </c>
    </row>
    <row r="27" spans="1:9" ht="27.75" customHeight="1" x14ac:dyDescent="0.25">
      <c r="A27" s="51" t="s">
        <v>143</v>
      </c>
      <c r="B27" s="43">
        <v>1</v>
      </c>
      <c r="C27" s="44">
        <v>4</v>
      </c>
      <c r="D27" s="37">
        <v>2510240</v>
      </c>
      <c r="E27" s="92" t="s">
        <v>144</v>
      </c>
      <c r="F27" s="28">
        <f>F28</f>
        <v>5</v>
      </c>
      <c r="G27" s="28">
        <f t="shared" ref="G27:I27" si="11">G28</f>
        <v>0</v>
      </c>
      <c r="H27" s="119">
        <f t="shared" si="1"/>
        <v>0</v>
      </c>
      <c r="I27" s="28">
        <f t="shared" si="11"/>
        <v>5</v>
      </c>
    </row>
    <row r="28" spans="1:9" ht="25.5" customHeight="1" x14ac:dyDescent="0.25">
      <c r="A28" s="59" t="s">
        <v>145</v>
      </c>
      <c r="B28" s="43">
        <v>1</v>
      </c>
      <c r="C28" s="44">
        <v>4</v>
      </c>
      <c r="D28" s="37">
        <v>2510240</v>
      </c>
      <c r="E28" s="18">
        <v>240</v>
      </c>
      <c r="F28" s="28">
        <v>5</v>
      </c>
      <c r="G28" s="28">
        <v>0</v>
      </c>
      <c r="H28" s="119">
        <f t="shared" si="1"/>
        <v>0</v>
      </c>
      <c r="I28" s="28">
        <f>F28-G28</f>
        <v>5</v>
      </c>
    </row>
    <row r="29" spans="1:9" ht="15" customHeight="1" x14ac:dyDescent="0.25">
      <c r="A29" s="56" t="s">
        <v>36</v>
      </c>
      <c r="B29" s="43">
        <v>1</v>
      </c>
      <c r="C29" s="44">
        <v>11</v>
      </c>
      <c r="D29" s="37" t="s">
        <v>142</v>
      </c>
      <c r="E29" s="18" t="s">
        <v>142</v>
      </c>
      <c r="F29" s="28">
        <f>F30</f>
        <v>50</v>
      </c>
      <c r="G29" s="28">
        <f t="shared" ref="G29:I33" si="12">G30</f>
        <v>0</v>
      </c>
      <c r="H29" s="119">
        <f t="shared" si="1"/>
        <v>0</v>
      </c>
      <c r="I29" s="28">
        <f t="shared" si="12"/>
        <v>50</v>
      </c>
    </row>
    <row r="30" spans="1:9" ht="33.75" customHeight="1" x14ac:dyDescent="0.25">
      <c r="A30" s="57" t="s">
        <v>227</v>
      </c>
      <c r="B30" s="54">
        <v>1</v>
      </c>
      <c r="C30" s="55">
        <v>11</v>
      </c>
      <c r="D30" s="38" t="s">
        <v>178</v>
      </c>
      <c r="E30" s="16" t="s">
        <v>142</v>
      </c>
      <c r="F30" s="27">
        <f>F31</f>
        <v>50</v>
      </c>
      <c r="G30" s="27">
        <f t="shared" si="12"/>
        <v>0</v>
      </c>
      <c r="H30" s="119">
        <f t="shared" si="1"/>
        <v>0</v>
      </c>
      <c r="I30" s="27">
        <f t="shared" si="12"/>
        <v>50</v>
      </c>
    </row>
    <row r="31" spans="1:9" ht="33.75" customHeight="1" x14ac:dyDescent="0.25">
      <c r="A31" s="57" t="s">
        <v>179</v>
      </c>
      <c r="B31" s="54">
        <v>1</v>
      </c>
      <c r="C31" s="55">
        <v>11</v>
      </c>
      <c r="D31" s="38" t="s">
        <v>180</v>
      </c>
      <c r="E31" s="16" t="s">
        <v>142</v>
      </c>
      <c r="F31" s="27">
        <f>F32</f>
        <v>50</v>
      </c>
      <c r="G31" s="27">
        <f t="shared" si="12"/>
        <v>0</v>
      </c>
      <c r="H31" s="119">
        <f t="shared" si="1"/>
        <v>0</v>
      </c>
      <c r="I31" s="27">
        <f t="shared" si="12"/>
        <v>50</v>
      </c>
    </row>
    <row r="32" spans="1:9" ht="15" customHeight="1" x14ac:dyDescent="0.25">
      <c r="A32" s="57" t="s">
        <v>103</v>
      </c>
      <c r="B32" s="54">
        <v>1</v>
      </c>
      <c r="C32" s="55">
        <v>11</v>
      </c>
      <c r="D32" s="38" t="s">
        <v>73</v>
      </c>
      <c r="E32" s="16" t="s">
        <v>142</v>
      </c>
      <c r="F32" s="27">
        <f>F33</f>
        <v>50</v>
      </c>
      <c r="G32" s="27">
        <f t="shared" si="12"/>
        <v>0</v>
      </c>
      <c r="H32" s="119">
        <f t="shared" si="1"/>
        <v>0</v>
      </c>
      <c r="I32" s="27">
        <f t="shared" si="12"/>
        <v>50</v>
      </c>
    </row>
    <row r="33" spans="1:9" ht="15" customHeight="1" x14ac:dyDescent="0.25">
      <c r="A33" s="58" t="s">
        <v>157</v>
      </c>
      <c r="B33" s="54">
        <v>1</v>
      </c>
      <c r="C33" s="55">
        <v>11</v>
      </c>
      <c r="D33" s="38" t="s">
        <v>73</v>
      </c>
      <c r="E33" s="16" t="s">
        <v>158</v>
      </c>
      <c r="F33" s="27">
        <f>F34</f>
        <v>50</v>
      </c>
      <c r="G33" s="27">
        <f t="shared" si="12"/>
        <v>0</v>
      </c>
      <c r="H33" s="119">
        <f t="shared" si="1"/>
        <v>0</v>
      </c>
      <c r="I33" s="27">
        <f t="shared" si="12"/>
        <v>50</v>
      </c>
    </row>
    <row r="34" spans="1:9" ht="15" customHeight="1" x14ac:dyDescent="0.25">
      <c r="A34" s="59" t="s">
        <v>104</v>
      </c>
      <c r="B34" s="43">
        <v>1</v>
      </c>
      <c r="C34" s="44">
        <v>11</v>
      </c>
      <c r="D34" s="37" t="s">
        <v>73</v>
      </c>
      <c r="E34" s="18" t="s">
        <v>74</v>
      </c>
      <c r="F34" s="28">
        <v>50</v>
      </c>
      <c r="G34" s="28">
        <v>0</v>
      </c>
      <c r="H34" s="119">
        <f t="shared" si="1"/>
        <v>0</v>
      </c>
      <c r="I34" s="28">
        <f>F34-G34</f>
        <v>50</v>
      </c>
    </row>
    <row r="35" spans="1:9" ht="15" customHeight="1" x14ac:dyDescent="0.25">
      <c r="A35" s="56" t="s">
        <v>37</v>
      </c>
      <c r="B35" s="43">
        <v>1</v>
      </c>
      <c r="C35" s="44">
        <v>13</v>
      </c>
      <c r="D35" s="37" t="s">
        <v>142</v>
      </c>
      <c r="E35" s="18" t="s">
        <v>142</v>
      </c>
      <c r="F35" s="28">
        <f>F36+F40+F45+F55+F61+F66+F86+F50</f>
        <v>4753.14102</v>
      </c>
      <c r="G35" s="28">
        <f>G36+G40+G45+G55+G61+G66+G86+G50</f>
        <v>2855.69632</v>
      </c>
      <c r="H35" s="119">
        <f t="shared" si="1"/>
        <v>60.08019345489565</v>
      </c>
      <c r="I35" s="28">
        <f t="shared" ref="I35" si="13">I36+I40+I45+I55+I61+I66+I86+I50</f>
        <v>1897.4447</v>
      </c>
    </row>
    <row r="36" spans="1:9" ht="22.5" customHeight="1" x14ac:dyDescent="0.25">
      <c r="A36" s="57" t="s">
        <v>228</v>
      </c>
      <c r="B36" s="54">
        <v>1</v>
      </c>
      <c r="C36" s="55">
        <v>13</v>
      </c>
      <c r="D36" s="38" t="s">
        <v>51</v>
      </c>
      <c r="E36" s="16" t="s">
        <v>142</v>
      </c>
      <c r="F36" s="27">
        <f>F37</f>
        <v>3.2</v>
      </c>
      <c r="G36" s="27">
        <f t="shared" ref="G36:I38" si="14">G37</f>
        <v>0</v>
      </c>
      <c r="H36" s="119">
        <f t="shared" si="1"/>
        <v>0</v>
      </c>
      <c r="I36" s="27">
        <f t="shared" si="14"/>
        <v>3.2</v>
      </c>
    </row>
    <row r="37" spans="1:9" ht="22.5" customHeight="1" x14ac:dyDescent="0.25">
      <c r="A37" s="57" t="s">
        <v>105</v>
      </c>
      <c r="B37" s="54">
        <v>1</v>
      </c>
      <c r="C37" s="55">
        <v>13</v>
      </c>
      <c r="D37" s="38" t="s">
        <v>52</v>
      </c>
      <c r="E37" s="16" t="s">
        <v>142</v>
      </c>
      <c r="F37" s="27">
        <f>F38</f>
        <v>3.2</v>
      </c>
      <c r="G37" s="27">
        <f t="shared" si="14"/>
        <v>0</v>
      </c>
      <c r="H37" s="119">
        <f t="shared" si="1"/>
        <v>0</v>
      </c>
      <c r="I37" s="27">
        <f t="shared" si="14"/>
        <v>3.2</v>
      </c>
    </row>
    <row r="38" spans="1:9" ht="22.5" customHeight="1" x14ac:dyDescent="0.25">
      <c r="A38" s="58" t="s">
        <v>143</v>
      </c>
      <c r="B38" s="54">
        <v>1</v>
      </c>
      <c r="C38" s="55">
        <v>13</v>
      </c>
      <c r="D38" s="38" t="s">
        <v>52</v>
      </c>
      <c r="E38" s="16" t="s">
        <v>144</v>
      </c>
      <c r="F38" s="27">
        <f>F39</f>
        <v>3.2</v>
      </c>
      <c r="G38" s="27">
        <f t="shared" si="14"/>
        <v>0</v>
      </c>
      <c r="H38" s="119">
        <f t="shared" si="1"/>
        <v>0</v>
      </c>
      <c r="I38" s="27">
        <f t="shared" si="14"/>
        <v>3.2</v>
      </c>
    </row>
    <row r="39" spans="1:9" ht="22.5" customHeight="1" x14ac:dyDescent="0.25">
      <c r="A39" s="59" t="s">
        <v>145</v>
      </c>
      <c r="B39" s="43">
        <v>1</v>
      </c>
      <c r="C39" s="44">
        <v>13</v>
      </c>
      <c r="D39" s="37" t="s">
        <v>52</v>
      </c>
      <c r="E39" s="18" t="s">
        <v>146</v>
      </c>
      <c r="F39" s="28">
        <v>3.2</v>
      </c>
      <c r="G39" s="28"/>
      <c r="H39" s="119">
        <f t="shared" si="1"/>
        <v>0</v>
      </c>
      <c r="I39" s="28">
        <f>F39-G39</f>
        <v>3.2</v>
      </c>
    </row>
    <row r="40" spans="1:9" ht="33.75" customHeight="1" x14ac:dyDescent="0.25">
      <c r="A40" s="57" t="s">
        <v>229</v>
      </c>
      <c r="B40" s="54">
        <v>1</v>
      </c>
      <c r="C40" s="55">
        <v>13</v>
      </c>
      <c r="D40" s="38" t="s">
        <v>173</v>
      </c>
      <c r="E40" s="16" t="s">
        <v>142</v>
      </c>
      <c r="F40" s="27">
        <f>F41</f>
        <v>4</v>
      </c>
      <c r="G40" s="27">
        <f t="shared" ref="G40:I43" si="15">G41</f>
        <v>0</v>
      </c>
      <c r="H40" s="119">
        <f t="shared" si="1"/>
        <v>0</v>
      </c>
      <c r="I40" s="27">
        <f t="shared" si="15"/>
        <v>4</v>
      </c>
    </row>
    <row r="41" spans="1:9" ht="22.5" customHeight="1" x14ac:dyDescent="0.25">
      <c r="A41" s="57" t="s">
        <v>176</v>
      </c>
      <c r="B41" s="54">
        <v>1</v>
      </c>
      <c r="C41" s="55">
        <v>13</v>
      </c>
      <c r="D41" s="38" t="s">
        <v>177</v>
      </c>
      <c r="E41" s="16" t="s">
        <v>142</v>
      </c>
      <c r="F41" s="27">
        <f>F42</f>
        <v>4</v>
      </c>
      <c r="G41" s="27">
        <f t="shared" si="15"/>
        <v>0</v>
      </c>
      <c r="H41" s="119">
        <f t="shared" si="1"/>
        <v>0</v>
      </c>
      <c r="I41" s="27">
        <f t="shared" si="15"/>
        <v>4</v>
      </c>
    </row>
    <row r="42" spans="1:9" ht="22.5" customHeight="1" x14ac:dyDescent="0.25">
      <c r="A42" s="57" t="s">
        <v>105</v>
      </c>
      <c r="B42" s="54">
        <v>1</v>
      </c>
      <c r="C42" s="55">
        <v>13</v>
      </c>
      <c r="D42" s="38" t="s">
        <v>76</v>
      </c>
      <c r="E42" s="16" t="s">
        <v>142</v>
      </c>
      <c r="F42" s="27">
        <f>F43</f>
        <v>4</v>
      </c>
      <c r="G42" s="27">
        <f t="shared" si="15"/>
        <v>0</v>
      </c>
      <c r="H42" s="119">
        <f t="shared" si="1"/>
        <v>0</v>
      </c>
      <c r="I42" s="27">
        <f t="shared" si="15"/>
        <v>4</v>
      </c>
    </row>
    <row r="43" spans="1:9" ht="22.5" customHeight="1" x14ac:dyDescent="0.25">
      <c r="A43" s="58" t="s">
        <v>143</v>
      </c>
      <c r="B43" s="54">
        <v>1</v>
      </c>
      <c r="C43" s="55">
        <v>13</v>
      </c>
      <c r="D43" s="38" t="s">
        <v>76</v>
      </c>
      <c r="E43" s="16" t="s">
        <v>144</v>
      </c>
      <c r="F43" s="27">
        <f>F44</f>
        <v>4</v>
      </c>
      <c r="G43" s="27">
        <f t="shared" si="15"/>
        <v>0</v>
      </c>
      <c r="H43" s="119">
        <f t="shared" si="1"/>
        <v>0</v>
      </c>
      <c r="I43" s="27">
        <f t="shared" si="15"/>
        <v>4</v>
      </c>
    </row>
    <row r="44" spans="1:9" ht="22.5" customHeight="1" x14ac:dyDescent="0.25">
      <c r="A44" s="59" t="s">
        <v>145</v>
      </c>
      <c r="B44" s="43">
        <v>1</v>
      </c>
      <c r="C44" s="44">
        <v>13</v>
      </c>
      <c r="D44" s="37" t="s">
        <v>76</v>
      </c>
      <c r="E44" s="18" t="s">
        <v>146</v>
      </c>
      <c r="F44" s="28">
        <v>4</v>
      </c>
      <c r="G44" s="28"/>
      <c r="H44" s="119">
        <f t="shared" si="1"/>
        <v>0</v>
      </c>
      <c r="I44" s="28">
        <f>F44-G44</f>
        <v>4</v>
      </c>
    </row>
    <row r="45" spans="1:9" ht="22.5" customHeight="1" x14ac:dyDescent="0.25">
      <c r="A45" s="57" t="s">
        <v>230</v>
      </c>
      <c r="B45" s="54">
        <v>1</v>
      </c>
      <c r="C45" s="55">
        <v>13</v>
      </c>
      <c r="D45" s="38" t="s">
        <v>183</v>
      </c>
      <c r="E45" s="16" t="s">
        <v>142</v>
      </c>
      <c r="F45" s="27">
        <f>F46</f>
        <v>10.98</v>
      </c>
      <c r="G45" s="27">
        <f t="shared" ref="G45:I48" si="16">G46</f>
        <v>10.98</v>
      </c>
      <c r="H45" s="119">
        <f t="shared" si="1"/>
        <v>100</v>
      </c>
      <c r="I45" s="27">
        <f t="shared" si="16"/>
        <v>0</v>
      </c>
    </row>
    <row r="46" spans="1:9" ht="15" customHeight="1" x14ac:dyDescent="0.25">
      <c r="A46" s="57" t="s">
        <v>184</v>
      </c>
      <c r="B46" s="54">
        <v>1</v>
      </c>
      <c r="C46" s="55">
        <v>13</v>
      </c>
      <c r="D46" s="38" t="s">
        <v>185</v>
      </c>
      <c r="E46" s="16" t="s">
        <v>142</v>
      </c>
      <c r="F46" s="27">
        <f>F47</f>
        <v>10.98</v>
      </c>
      <c r="G46" s="27">
        <f t="shared" si="16"/>
        <v>10.98</v>
      </c>
      <c r="H46" s="119">
        <f t="shared" si="1"/>
        <v>100</v>
      </c>
      <c r="I46" s="27">
        <f t="shared" si="16"/>
        <v>0</v>
      </c>
    </row>
    <row r="47" spans="1:9" ht="22.5" customHeight="1" x14ac:dyDescent="0.25">
      <c r="A47" s="57" t="s">
        <v>105</v>
      </c>
      <c r="B47" s="54">
        <v>1</v>
      </c>
      <c r="C47" s="55">
        <v>13</v>
      </c>
      <c r="D47" s="38" t="s">
        <v>91</v>
      </c>
      <c r="E47" s="16" t="s">
        <v>142</v>
      </c>
      <c r="F47" s="27">
        <f>F48</f>
        <v>10.98</v>
      </c>
      <c r="G47" s="27">
        <f t="shared" si="16"/>
        <v>10.98</v>
      </c>
      <c r="H47" s="119">
        <f t="shared" si="1"/>
        <v>100</v>
      </c>
      <c r="I47" s="27">
        <f t="shared" si="16"/>
        <v>0</v>
      </c>
    </row>
    <row r="48" spans="1:9" ht="22.5" customHeight="1" x14ac:dyDescent="0.25">
      <c r="A48" s="58" t="s">
        <v>143</v>
      </c>
      <c r="B48" s="54">
        <v>1</v>
      </c>
      <c r="C48" s="55">
        <v>13</v>
      </c>
      <c r="D48" s="38" t="s">
        <v>91</v>
      </c>
      <c r="E48" s="16" t="s">
        <v>144</v>
      </c>
      <c r="F48" s="27">
        <f>F49</f>
        <v>10.98</v>
      </c>
      <c r="G48" s="27">
        <f t="shared" si="16"/>
        <v>10.98</v>
      </c>
      <c r="H48" s="119">
        <f t="shared" si="1"/>
        <v>100</v>
      </c>
      <c r="I48" s="27">
        <f t="shared" si="16"/>
        <v>0</v>
      </c>
    </row>
    <row r="49" spans="1:9" ht="22.5" customHeight="1" x14ac:dyDescent="0.25">
      <c r="A49" s="59" t="s">
        <v>145</v>
      </c>
      <c r="B49" s="43">
        <v>1</v>
      </c>
      <c r="C49" s="44">
        <v>13</v>
      </c>
      <c r="D49" s="37" t="s">
        <v>91</v>
      </c>
      <c r="E49" s="18" t="s">
        <v>146</v>
      </c>
      <c r="F49" s="28">
        <v>10.98</v>
      </c>
      <c r="G49" s="28">
        <v>10.98</v>
      </c>
      <c r="H49" s="119">
        <f t="shared" si="1"/>
        <v>100</v>
      </c>
      <c r="I49" s="73">
        <f>F49-G49</f>
        <v>0</v>
      </c>
    </row>
    <row r="50" spans="1:9" ht="22.5" customHeight="1" x14ac:dyDescent="0.25">
      <c r="A50" s="48" t="s">
        <v>236</v>
      </c>
      <c r="B50" s="43">
        <v>1</v>
      </c>
      <c r="C50" s="44">
        <v>13</v>
      </c>
      <c r="D50" s="37">
        <v>1700000</v>
      </c>
      <c r="E50" s="18"/>
      <c r="F50" s="28">
        <f>F51</f>
        <v>14</v>
      </c>
      <c r="G50" s="28">
        <f t="shared" ref="G50:I53" si="17">G51</f>
        <v>8.1947500000000009</v>
      </c>
      <c r="H50" s="119">
        <f t="shared" si="1"/>
        <v>58.533928571428575</v>
      </c>
      <c r="I50" s="28">
        <f t="shared" si="17"/>
        <v>5.8052499999999991</v>
      </c>
    </row>
    <row r="51" spans="1:9" ht="22.5" customHeight="1" x14ac:dyDescent="0.25">
      <c r="A51" s="48" t="s">
        <v>187</v>
      </c>
      <c r="B51" s="43">
        <v>1</v>
      </c>
      <c r="C51" s="44">
        <v>13</v>
      </c>
      <c r="D51" s="37">
        <v>1710000</v>
      </c>
      <c r="E51" s="18"/>
      <c r="F51" s="28">
        <f>F52</f>
        <v>14</v>
      </c>
      <c r="G51" s="28">
        <f t="shared" si="17"/>
        <v>8.1947500000000009</v>
      </c>
      <c r="H51" s="119">
        <f t="shared" si="1"/>
        <v>58.533928571428575</v>
      </c>
      <c r="I51" s="28">
        <f t="shared" si="17"/>
        <v>5.8052499999999991</v>
      </c>
    </row>
    <row r="52" spans="1:9" ht="22.5" customHeight="1" x14ac:dyDescent="0.25">
      <c r="A52" s="40" t="s">
        <v>108</v>
      </c>
      <c r="B52" s="43">
        <v>1</v>
      </c>
      <c r="C52" s="44">
        <v>13</v>
      </c>
      <c r="D52" s="37">
        <v>1710059</v>
      </c>
      <c r="E52" s="18"/>
      <c r="F52" s="28">
        <f>F53</f>
        <v>14</v>
      </c>
      <c r="G52" s="28">
        <f t="shared" si="17"/>
        <v>8.1947500000000009</v>
      </c>
      <c r="H52" s="119">
        <f t="shared" si="1"/>
        <v>58.533928571428575</v>
      </c>
      <c r="I52" s="28">
        <f t="shared" si="17"/>
        <v>5.8052499999999991</v>
      </c>
    </row>
    <row r="53" spans="1:9" ht="22.5" customHeight="1" x14ac:dyDescent="0.25">
      <c r="A53" s="58" t="s">
        <v>143</v>
      </c>
      <c r="B53" s="43">
        <v>1</v>
      </c>
      <c r="C53" s="44">
        <v>13</v>
      </c>
      <c r="D53" s="37">
        <v>1710059</v>
      </c>
      <c r="E53" s="18">
        <v>200</v>
      </c>
      <c r="F53" s="28">
        <f>F54</f>
        <v>14</v>
      </c>
      <c r="G53" s="28">
        <f t="shared" si="17"/>
        <v>8.1947500000000009</v>
      </c>
      <c r="H53" s="119">
        <f t="shared" si="1"/>
        <v>58.533928571428575</v>
      </c>
      <c r="I53" s="28">
        <f t="shared" si="17"/>
        <v>5.8052499999999991</v>
      </c>
    </row>
    <row r="54" spans="1:9" ht="22.5" customHeight="1" x14ac:dyDescent="0.25">
      <c r="A54" s="59" t="s">
        <v>145</v>
      </c>
      <c r="B54" s="43">
        <v>1</v>
      </c>
      <c r="C54" s="44">
        <v>13</v>
      </c>
      <c r="D54" s="37">
        <v>1710059</v>
      </c>
      <c r="E54" s="18">
        <v>240</v>
      </c>
      <c r="F54" s="28">
        <v>14</v>
      </c>
      <c r="G54" s="28">
        <v>8.1947500000000009</v>
      </c>
      <c r="H54" s="119">
        <f t="shared" si="1"/>
        <v>58.533928571428575</v>
      </c>
      <c r="I54" s="73">
        <f>F54-G54</f>
        <v>5.8052499999999991</v>
      </c>
    </row>
    <row r="55" spans="1:9" ht="22.5" customHeight="1" x14ac:dyDescent="0.25">
      <c r="A55" s="57" t="s">
        <v>231</v>
      </c>
      <c r="B55" s="54">
        <v>1</v>
      </c>
      <c r="C55" s="55">
        <v>13</v>
      </c>
      <c r="D55" s="38" t="s">
        <v>189</v>
      </c>
      <c r="E55" s="16" t="s">
        <v>142</v>
      </c>
      <c r="F55" s="27">
        <f>F56</f>
        <v>1327.204</v>
      </c>
      <c r="G55" s="27">
        <f t="shared" ref="G55:I55" si="18">G56</f>
        <v>698.40386000000001</v>
      </c>
      <c r="H55" s="119">
        <f t="shared" si="1"/>
        <v>52.622193724551771</v>
      </c>
      <c r="I55" s="27">
        <f t="shared" si="18"/>
        <v>628.80013999999994</v>
      </c>
    </row>
    <row r="56" spans="1:9" ht="33.75" customHeight="1" x14ac:dyDescent="0.25">
      <c r="A56" s="57" t="s">
        <v>232</v>
      </c>
      <c r="B56" s="54">
        <v>1</v>
      </c>
      <c r="C56" s="55">
        <v>13</v>
      </c>
      <c r="D56" s="38" t="s">
        <v>77</v>
      </c>
      <c r="E56" s="16" t="s">
        <v>142</v>
      </c>
      <c r="F56" s="27">
        <f>F57+F59</f>
        <v>1327.204</v>
      </c>
      <c r="G56" s="27">
        <f t="shared" ref="G56:I56" si="19">G57+G59</f>
        <v>698.40386000000001</v>
      </c>
      <c r="H56" s="119">
        <f t="shared" si="1"/>
        <v>52.622193724551771</v>
      </c>
      <c r="I56" s="27">
        <f t="shared" si="19"/>
        <v>628.80013999999994</v>
      </c>
    </row>
    <row r="57" spans="1:9" ht="22.5" customHeight="1" x14ac:dyDescent="0.25">
      <c r="A57" s="58" t="s">
        <v>143</v>
      </c>
      <c r="B57" s="54">
        <v>1</v>
      </c>
      <c r="C57" s="55">
        <v>13</v>
      </c>
      <c r="D57" s="38" t="s">
        <v>77</v>
      </c>
      <c r="E57" s="16" t="s">
        <v>144</v>
      </c>
      <c r="F57" s="27">
        <f>F58</f>
        <v>1310.204</v>
      </c>
      <c r="G57" s="27">
        <f t="shared" ref="G57:I57" si="20">G58</f>
        <v>697.20385999999996</v>
      </c>
      <c r="H57" s="119">
        <f t="shared" si="1"/>
        <v>53.213382038216949</v>
      </c>
      <c r="I57" s="27">
        <f t="shared" si="20"/>
        <v>613.00013999999999</v>
      </c>
    </row>
    <row r="58" spans="1:9" ht="22.5" customHeight="1" x14ac:dyDescent="0.25">
      <c r="A58" s="59" t="s">
        <v>145</v>
      </c>
      <c r="B58" s="43">
        <v>1</v>
      </c>
      <c r="C58" s="44">
        <v>13</v>
      </c>
      <c r="D58" s="37" t="s">
        <v>77</v>
      </c>
      <c r="E58" s="18" t="s">
        <v>146</v>
      </c>
      <c r="F58" s="28">
        <v>1310.204</v>
      </c>
      <c r="G58" s="84">
        <v>697.20385999999996</v>
      </c>
      <c r="H58" s="119">
        <f t="shared" si="1"/>
        <v>53.213382038216949</v>
      </c>
      <c r="I58" s="28">
        <f>F58-G58</f>
        <v>613.00013999999999</v>
      </c>
    </row>
    <row r="59" spans="1:9" ht="15" customHeight="1" x14ac:dyDescent="0.25">
      <c r="A59" s="58" t="s">
        <v>157</v>
      </c>
      <c r="B59" s="54">
        <v>1</v>
      </c>
      <c r="C59" s="55">
        <v>13</v>
      </c>
      <c r="D59" s="38" t="s">
        <v>77</v>
      </c>
      <c r="E59" s="16" t="s">
        <v>158</v>
      </c>
      <c r="F59" s="27">
        <f>F60</f>
        <v>17</v>
      </c>
      <c r="G59" s="27">
        <f t="shared" ref="G59:I59" si="21">G60</f>
        <v>1.2</v>
      </c>
      <c r="H59" s="119">
        <f t="shared" si="1"/>
        <v>7.0588235294117645</v>
      </c>
      <c r="I59" s="27">
        <f t="shared" si="21"/>
        <v>15.8</v>
      </c>
    </row>
    <row r="60" spans="1:9" ht="15" customHeight="1" x14ac:dyDescent="0.25">
      <c r="A60" s="59" t="s">
        <v>159</v>
      </c>
      <c r="B60" s="43">
        <v>1</v>
      </c>
      <c r="C60" s="44">
        <v>13</v>
      </c>
      <c r="D60" s="37" t="s">
        <v>77</v>
      </c>
      <c r="E60" s="18" t="s">
        <v>160</v>
      </c>
      <c r="F60" s="28">
        <v>17</v>
      </c>
      <c r="G60" s="28">
        <v>1.2</v>
      </c>
      <c r="H60" s="119">
        <f t="shared" si="1"/>
        <v>7.0588235294117645</v>
      </c>
      <c r="I60" s="28">
        <f>F60-G60</f>
        <v>15.8</v>
      </c>
    </row>
    <row r="61" spans="1:9" ht="33.75" customHeight="1" x14ac:dyDescent="0.25">
      <c r="A61" s="57" t="s">
        <v>233</v>
      </c>
      <c r="B61" s="54">
        <v>1</v>
      </c>
      <c r="C61" s="55">
        <v>13</v>
      </c>
      <c r="D61" s="38" t="s">
        <v>190</v>
      </c>
      <c r="E61" s="16" t="s">
        <v>142</v>
      </c>
      <c r="F61" s="27">
        <f>F62</f>
        <v>2</v>
      </c>
      <c r="G61" s="27">
        <f t="shared" ref="G61:I64" si="22">G62</f>
        <v>0</v>
      </c>
      <c r="H61" s="119">
        <f t="shared" si="1"/>
        <v>0</v>
      </c>
      <c r="I61" s="27">
        <f t="shared" si="22"/>
        <v>2</v>
      </c>
    </row>
    <row r="62" spans="1:9" ht="15" customHeight="1" x14ac:dyDescent="0.25">
      <c r="A62" s="57" t="s">
        <v>191</v>
      </c>
      <c r="B62" s="54">
        <v>1</v>
      </c>
      <c r="C62" s="55">
        <v>13</v>
      </c>
      <c r="D62" s="38" t="s">
        <v>192</v>
      </c>
      <c r="E62" s="16" t="s">
        <v>142</v>
      </c>
      <c r="F62" s="27">
        <f>F63</f>
        <v>2</v>
      </c>
      <c r="G62" s="27">
        <f t="shared" si="22"/>
        <v>0</v>
      </c>
      <c r="H62" s="119">
        <f t="shared" si="1"/>
        <v>0</v>
      </c>
      <c r="I62" s="27">
        <f t="shared" si="22"/>
        <v>2</v>
      </c>
    </row>
    <row r="63" spans="1:9" ht="15" customHeight="1" x14ac:dyDescent="0.25">
      <c r="A63" s="57" t="s">
        <v>107</v>
      </c>
      <c r="B63" s="54">
        <v>1</v>
      </c>
      <c r="C63" s="55">
        <v>13</v>
      </c>
      <c r="D63" s="38" t="s">
        <v>78</v>
      </c>
      <c r="E63" s="16" t="s">
        <v>142</v>
      </c>
      <c r="F63" s="27">
        <f>F64</f>
        <v>2</v>
      </c>
      <c r="G63" s="27">
        <f t="shared" si="22"/>
        <v>0</v>
      </c>
      <c r="H63" s="119">
        <f t="shared" si="1"/>
        <v>0</v>
      </c>
      <c r="I63" s="27">
        <f t="shared" si="22"/>
        <v>2</v>
      </c>
    </row>
    <row r="64" spans="1:9" ht="22.5" customHeight="1" x14ac:dyDescent="0.25">
      <c r="A64" s="58" t="s">
        <v>143</v>
      </c>
      <c r="B64" s="54">
        <v>1</v>
      </c>
      <c r="C64" s="55">
        <v>13</v>
      </c>
      <c r="D64" s="38" t="s">
        <v>78</v>
      </c>
      <c r="E64" s="16" t="s">
        <v>144</v>
      </c>
      <c r="F64" s="27">
        <f>F65</f>
        <v>2</v>
      </c>
      <c r="G64" s="27">
        <f t="shared" si="22"/>
        <v>0</v>
      </c>
      <c r="H64" s="119">
        <f t="shared" si="1"/>
        <v>0</v>
      </c>
      <c r="I64" s="27">
        <f t="shared" si="22"/>
        <v>2</v>
      </c>
    </row>
    <row r="65" spans="1:9" ht="22.5" customHeight="1" x14ac:dyDescent="0.25">
      <c r="A65" s="59" t="s">
        <v>145</v>
      </c>
      <c r="B65" s="43">
        <v>1</v>
      </c>
      <c r="C65" s="44">
        <v>13</v>
      </c>
      <c r="D65" s="37" t="s">
        <v>78</v>
      </c>
      <c r="E65" s="18" t="s">
        <v>146</v>
      </c>
      <c r="F65" s="28">
        <v>2</v>
      </c>
      <c r="G65" s="28"/>
      <c r="H65" s="119">
        <f t="shared" si="1"/>
        <v>0</v>
      </c>
      <c r="I65" s="28">
        <f>F65-G65</f>
        <v>2</v>
      </c>
    </row>
    <row r="66" spans="1:9" ht="33.75" customHeight="1" x14ac:dyDescent="0.25">
      <c r="A66" s="57" t="s">
        <v>225</v>
      </c>
      <c r="B66" s="54">
        <v>1</v>
      </c>
      <c r="C66" s="55">
        <v>13</v>
      </c>
      <c r="D66" s="38" t="s">
        <v>193</v>
      </c>
      <c r="E66" s="16" t="s">
        <v>142</v>
      </c>
      <c r="F66" s="27">
        <f>F67</f>
        <v>3391.75702</v>
      </c>
      <c r="G66" s="27">
        <f t="shared" ref="G66:I66" si="23">G67</f>
        <v>2138.11771</v>
      </c>
      <c r="H66" s="119">
        <f t="shared" si="1"/>
        <v>63.038646264819995</v>
      </c>
      <c r="I66" s="27">
        <f t="shared" si="23"/>
        <v>1253.63931</v>
      </c>
    </row>
    <row r="67" spans="1:9" ht="22.5" customHeight="1" x14ac:dyDescent="0.25">
      <c r="A67" s="57" t="s">
        <v>226</v>
      </c>
      <c r="B67" s="54">
        <v>1</v>
      </c>
      <c r="C67" s="55">
        <v>13</v>
      </c>
      <c r="D67" s="38" t="s">
        <v>194</v>
      </c>
      <c r="E67" s="16" t="s">
        <v>142</v>
      </c>
      <c r="F67" s="27">
        <f>F68+F81+F76</f>
        <v>3391.75702</v>
      </c>
      <c r="G67" s="27">
        <f t="shared" ref="G67:I67" si="24">G68+G81+G76</f>
        <v>2138.11771</v>
      </c>
      <c r="H67" s="119">
        <f t="shared" si="1"/>
        <v>63.038646264819995</v>
      </c>
      <c r="I67" s="27">
        <f t="shared" si="24"/>
        <v>1253.63931</v>
      </c>
    </row>
    <row r="68" spans="1:9" ht="45" customHeight="1" x14ac:dyDescent="0.25">
      <c r="A68" s="57" t="s">
        <v>108</v>
      </c>
      <c r="B68" s="54">
        <v>1</v>
      </c>
      <c r="C68" s="55">
        <v>13</v>
      </c>
      <c r="D68" s="38" t="s">
        <v>109</v>
      </c>
      <c r="E68" s="16" t="s">
        <v>142</v>
      </c>
      <c r="F68" s="27">
        <f>F69+F72+F74</f>
        <v>2955.5970199999997</v>
      </c>
      <c r="G68" s="27">
        <f t="shared" ref="G68:I68" si="25">G69+G72+G74</f>
        <v>1773.5642399999999</v>
      </c>
      <c r="H68" s="119">
        <f t="shared" si="1"/>
        <v>60.006970774385202</v>
      </c>
      <c r="I68" s="27">
        <f t="shared" si="25"/>
        <v>1182.03278</v>
      </c>
    </row>
    <row r="69" spans="1:9" ht="45" customHeight="1" x14ac:dyDescent="0.25">
      <c r="A69" s="58" t="s">
        <v>149</v>
      </c>
      <c r="B69" s="54">
        <v>1</v>
      </c>
      <c r="C69" s="55">
        <v>13</v>
      </c>
      <c r="D69" s="38" t="s">
        <v>109</v>
      </c>
      <c r="E69" s="16" t="s">
        <v>150</v>
      </c>
      <c r="F69" s="27">
        <f>F70+F71</f>
        <v>2656.7</v>
      </c>
      <c r="G69" s="27">
        <f t="shared" ref="G69" si="26">G70+G71</f>
        <v>1720.8964699999999</v>
      </c>
      <c r="H69" s="119">
        <f t="shared" si="1"/>
        <v>64.775716866789622</v>
      </c>
      <c r="I69" s="27">
        <f>I70+I71</f>
        <v>935.80352999999991</v>
      </c>
    </row>
    <row r="70" spans="1:9" ht="15" customHeight="1" x14ac:dyDescent="0.25">
      <c r="A70" s="59" t="s">
        <v>151</v>
      </c>
      <c r="B70" s="43">
        <v>1</v>
      </c>
      <c r="C70" s="44">
        <v>13</v>
      </c>
      <c r="D70" s="37" t="s">
        <v>109</v>
      </c>
      <c r="E70" s="18" t="s">
        <v>152</v>
      </c>
      <c r="F70" s="28">
        <v>2626.7</v>
      </c>
      <c r="G70" s="28">
        <v>1690.8964699999999</v>
      </c>
      <c r="H70" s="119">
        <f t="shared" si="1"/>
        <v>64.373414169870941</v>
      </c>
      <c r="I70" s="73">
        <f>F70-G70</f>
        <v>935.80352999999991</v>
      </c>
    </row>
    <row r="71" spans="1:9" ht="22.5" customHeight="1" x14ac:dyDescent="0.25">
      <c r="A71" s="59" t="s">
        <v>155</v>
      </c>
      <c r="B71" s="43">
        <v>1</v>
      </c>
      <c r="C71" s="44">
        <v>13</v>
      </c>
      <c r="D71" s="37" t="s">
        <v>109</v>
      </c>
      <c r="E71" s="18" t="s">
        <v>156</v>
      </c>
      <c r="F71" s="28">
        <v>30</v>
      </c>
      <c r="G71" s="28">
        <v>30</v>
      </c>
      <c r="H71" s="119">
        <f t="shared" si="1"/>
        <v>100</v>
      </c>
      <c r="I71" s="28">
        <f>F71-G71</f>
        <v>0</v>
      </c>
    </row>
    <row r="72" spans="1:9" ht="22.5" customHeight="1" x14ac:dyDescent="0.25">
      <c r="A72" s="58" t="s">
        <v>143</v>
      </c>
      <c r="B72" s="54">
        <v>1</v>
      </c>
      <c r="C72" s="55">
        <v>13</v>
      </c>
      <c r="D72" s="38" t="s">
        <v>109</v>
      </c>
      <c r="E72" s="16" t="s">
        <v>144</v>
      </c>
      <c r="F72" s="27">
        <f>F73</f>
        <v>292.49702000000002</v>
      </c>
      <c r="G72" s="27">
        <f t="shared" ref="G72:I72" si="27">G73</f>
        <v>50.796939999999999</v>
      </c>
      <c r="H72" s="119">
        <f t="shared" ref="H72:H135" si="28">G72/F72*100</f>
        <v>17.366652145721005</v>
      </c>
      <c r="I72" s="27">
        <f t="shared" si="27"/>
        <v>241.70008000000001</v>
      </c>
    </row>
    <row r="73" spans="1:9" ht="22.5" customHeight="1" x14ac:dyDescent="0.25">
      <c r="A73" s="59" t="s">
        <v>145</v>
      </c>
      <c r="B73" s="43">
        <v>1</v>
      </c>
      <c r="C73" s="44">
        <v>13</v>
      </c>
      <c r="D73" s="37" t="s">
        <v>109</v>
      </c>
      <c r="E73" s="18" t="s">
        <v>146</v>
      </c>
      <c r="F73" s="28">
        <v>292.49702000000002</v>
      </c>
      <c r="G73" s="28">
        <v>50.796939999999999</v>
      </c>
      <c r="H73" s="119">
        <f t="shared" si="28"/>
        <v>17.366652145721005</v>
      </c>
      <c r="I73" s="28">
        <f>F73-G73</f>
        <v>241.70008000000001</v>
      </c>
    </row>
    <row r="74" spans="1:9" ht="15" customHeight="1" x14ac:dyDescent="0.25">
      <c r="A74" s="58" t="s">
        <v>157</v>
      </c>
      <c r="B74" s="54">
        <v>1</v>
      </c>
      <c r="C74" s="55">
        <v>13</v>
      </c>
      <c r="D74" s="38" t="s">
        <v>109</v>
      </c>
      <c r="E74" s="16" t="s">
        <v>158</v>
      </c>
      <c r="F74" s="27">
        <f>F75</f>
        <v>6.4</v>
      </c>
      <c r="G74" s="27">
        <f t="shared" ref="G74:I74" si="29">G75</f>
        <v>1.87083</v>
      </c>
      <c r="H74" s="119">
        <f t="shared" si="28"/>
        <v>29.231718749999995</v>
      </c>
      <c r="I74" s="27">
        <f t="shared" si="29"/>
        <v>4.5291700000000006</v>
      </c>
    </row>
    <row r="75" spans="1:9" ht="15" customHeight="1" x14ac:dyDescent="0.25">
      <c r="A75" s="59" t="s">
        <v>159</v>
      </c>
      <c r="B75" s="43">
        <v>1</v>
      </c>
      <c r="C75" s="44">
        <v>13</v>
      </c>
      <c r="D75" s="37" t="s">
        <v>109</v>
      </c>
      <c r="E75" s="18" t="s">
        <v>160</v>
      </c>
      <c r="F75" s="28">
        <v>6.4</v>
      </c>
      <c r="G75" s="28">
        <v>1.87083</v>
      </c>
      <c r="H75" s="119">
        <f t="shared" si="28"/>
        <v>29.231718749999995</v>
      </c>
      <c r="I75" s="28">
        <f>F75-G75</f>
        <v>4.5291700000000006</v>
      </c>
    </row>
    <row r="76" spans="1:9" ht="15" customHeight="1" x14ac:dyDescent="0.25">
      <c r="A76" s="58" t="s">
        <v>99</v>
      </c>
      <c r="B76" s="54">
        <v>1</v>
      </c>
      <c r="C76" s="55">
        <v>13</v>
      </c>
      <c r="D76" s="38">
        <v>2510204</v>
      </c>
      <c r="E76" s="18"/>
      <c r="F76" s="27">
        <f>F77+F79</f>
        <v>76.900000000000006</v>
      </c>
      <c r="G76" s="27">
        <f t="shared" ref="G76:I76" si="30">G77+G79</f>
        <v>70.041899999999998</v>
      </c>
      <c r="H76" s="119">
        <f t="shared" si="28"/>
        <v>91.081794538361507</v>
      </c>
      <c r="I76" s="27">
        <f t="shared" si="30"/>
        <v>6.8581000000000003</v>
      </c>
    </row>
    <row r="77" spans="1:9" ht="50.25" customHeight="1" x14ac:dyDescent="0.25">
      <c r="A77" s="58" t="s">
        <v>149</v>
      </c>
      <c r="B77" s="54">
        <v>1</v>
      </c>
      <c r="C77" s="55">
        <v>13</v>
      </c>
      <c r="D77" s="38">
        <v>2510204</v>
      </c>
      <c r="E77" s="16">
        <v>100</v>
      </c>
      <c r="F77" s="27">
        <f>F78</f>
        <v>45</v>
      </c>
      <c r="G77" s="27">
        <f t="shared" ref="G77:I77" si="31">G78</f>
        <v>41.041899999999998</v>
      </c>
      <c r="H77" s="119">
        <f t="shared" si="28"/>
        <v>91.204222222222214</v>
      </c>
      <c r="I77" s="27">
        <f t="shared" si="31"/>
        <v>3.9581000000000017</v>
      </c>
    </row>
    <row r="78" spans="1:9" ht="21.75" customHeight="1" x14ac:dyDescent="0.25">
      <c r="A78" s="59" t="s">
        <v>155</v>
      </c>
      <c r="B78" s="43">
        <v>1</v>
      </c>
      <c r="C78" s="44">
        <v>13</v>
      </c>
      <c r="D78" s="37">
        <v>2510204</v>
      </c>
      <c r="E78" s="18">
        <v>120</v>
      </c>
      <c r="F78" s="28">
        <v>45</v>
      </c>
      <c r="G78" s="28">
        <v>41.041899999999998</v>
      </c>
      <c r="H78" s="119">
        <f t="shared" si="28"/>
        <v>91.204222222222214</v>
      </c>
      <c r="I78" s="28">
        <f>F78-G78</f>
        <v>3.9581000000000017</v>
      </c>
    </row>
    <row r="79" spans="1:9" ht="22.5" customHeight="1" x14ac:dyDescent="0.25">
      <c r="A79" s="58" t="s">
        <v>143</v>
      </c>
      <c r="B79" s="54">
        <v>1</v>
      </c>
      <c r="C79" s="55">
        <v>13</v>
      </c>
      <c r="D79" s="38">
        <v>2510204</v>
      </c>
      <c r="E79" s="16">
        <v>200</v>
      </c>
      <c r="F79" s="27">
        <f>F80</f>
        <v>31.9</v>
      </c>
      <c r="G79" s="27">
        <f t="shared" ref="G79:I79" si="32">G80</f>
        <v>29</v>
      </c>
      <c r="H79" s="119">
        <f t="shared" si="28"/>
        <v>90.909090909090921</v>
      </c>
      <c r="I79" s="27">
        <f t="shared" si="32"/>
        <v>2.8999999999999986</v>
      </c>
    </row>
    <row r="80" spans="1:9" ht="27" customHeight="1" x14ac:dyDescent="0.25">
      <c r="A80" s="59" t="s">
        <v>145</v>
      </c>
      <c r="B80" s="43">
        <v>1</v>
      </c>
      <c r="C80" s="44">
        <v>13</v>
      </c>
      <c r="D80" s="37">
        <v>2510204</v>
      </c>
      <c r="E80" s="18">
        <v>240</v>
      </c>
      <c r="F80" s="28">
        <v>31.9</v>
      </c>
      <c r="G80" s="60">
        <v>29</v>
      </c>
      <c r="H80" s="119">
        <f t="shared" si="28"/>
        <v>90.909090909090921</v>
      </c>
      <c r="I80" s="28">
        <f>F80-G80</f>
        <v>2.8999999999999986</v>
      </c>
    </row>
    <row r="81" spans="1:9" ht="15" customHeight="1" x14ac:dyDescent="0.25">
      <c r="A81" s="57" t="s">
        <v>112</v>
      </c>
      <c r="B81" s="54">
        <v>1</v>
      </c>
      <c r="C81" s="55">
        <v>13</v>
      </c>
      <c r="D81" s="38" t="s">
        <v>79</v>
      </c>
      <c r="E81" s="16" t="s">
        <v>142</v>
      </c>
      <c r="F81" s="27">
        <f>F82+F84</f>
        <v>359.26000000000005</v>
      </c>
      <c r="G81" s="27">
        <f t="shared" ref="G81:I81" si="33">G82+G84</f>
        <v>294.51157000000001</v>
      </c>
      <c r="H81" s="119">
        <f t="shared" si="28"/>
        <v>81.977278294271542</v>
      </c>
      <c r="I81" s="27">
        <f t="shared" si="33"/>
        <v>64.748430000000027</v>
      </c>
    </row>
    <row r="82" spans="1:9" ht="45" customHeight="1" x14ac:dyDescent="0.25">
      <c r="A82" s="58" t="s">
        <v>149</v>
      </c>
      <c r="B82" s="54">
        <v>1</v>
      </c>
      <c r="C82" s="55">
        <v>13</v>
      </c>
      <c r="D82" s="38" t="s">
        <v>79</v>
      </c>
      <c r="E82" s="16" t="s">
        <v>150</v>
      </c>
      <c r="F82" s="27">
        <f>F83</f>
        <v>298.16000000000003</v>
      </c>
      <c r="G82" s="27">
        <f t="shared" ref="G82:I82" si="34">G83</f>
        <v>280.77157</v>
      </c>
      <c r="H82" s="119">
        <f t="shared" si="28"/>
        <v>94.168087603971017</v>
      </c>
      <c r="I82" s="27">
        <f t="shared" si="34"/>
        <v>17.388430000000028</v>
      </c>
    </row>
    <row r="83" spans="1:9" ht="22.5" customHeight="1" x14ac:dyDescent="0.25">
      <c r="A83" s="59" t="s">
        <v>155</v>
      </c>
      <c r="B83" s="43">
        <v>1</v>
      </c>
      <c r="C83" s="44">
        <v>13</v>
      </c>
      <c r="D83" s="37" t="s">
        <v>79</v>
      </c>
      <c r="E83" s="18" t="s">
        <v>156</v>
      </c>
      <c r="F83" s="28">
        <v>298.16000000000003</v>
      </c>
      <c r="G83" s="28">
        <v>280.77157</v>
      </c>
      <c r="H83" s="119">
        <f t="shared" si="28"/>
        <v>94.168087603971017</v>
      </c>
      <c r="I83" s="73">
        <f>F83-G83</f>
        <v>17.388430000000028</v>
      </c>
    </row>
    <row r="84" spans="1:9" ht="22.5" customHeight="1" x14ac:dyDescent="0.25">
      <c r="A84" s="58" t="s">
        <v>143</v>
      </c>
      <c r="B84" s="54">
        <v>1</v>
      </c>
      <c r="C84" s="55">
        <v>13</v>
      </c>
      <c r="D84" s="38" t="s">
        <v>79</v>
      </c>
      <c r="E84" s="16" t="s">
        <v>144</v>
      </c>
      <c r="F84" s="27">
        <f>F85</f>
        <v>61.1</v>
      </c>
      <c r="G84" s="27">
        <f t="shared" ref="G84:I84" si="35">G85</f>
        <v>13.74</v>
      </c>
      <c r="H84" s="119">
        <f t="shared" si="28"/>
        <v>22.48772504091653</v>
      </c>
      <c r="I84" s="27">
        <f t="shared" si="35"/>
        <v>47.36</v>
      </c>
    </row>
    <row r="85" spans="1:9" ht="22.5" customHeight="1" x14ac:dyDescent="0.25">
      <c r="A85" s="59" t="s">
        <v>145</v>
      </c>
      <c r="B85" s="43">
        <v>1</v>
      </c>
      <c r="C85" s="44">
        <v>13</v>
      </c>
      <c r="D85" s="37" t="s">
        <v>79</v>
      </c>
      <c r="E85" s="18" t="s">
        <v>146</v>
      </c>
      <c r="F85" s="28">
        <v>61.1</v>
      </c>
      <c r="G85" s="28">
        <v>13.74</v>
      </c>
      <c r="H85" s="119">
        <f t="shared" si="28"/>
        <v>22.48772504091653</v>
      </c>
      <c r="I85" s="73">
        <f>F85-G85</f>
        <v>47.36</v>
      </c>
    </row>
    <row r="86" spans="1:9" ht="15" customHeight="1" x14ac:dyDescent="0.25">
      <c r="A86" s="57" t="s">
        <v>199</v>
      </c>
      <c r="B86" s="54">
        <v>1</v>
      </c>
      <c r="C86" s="55">
        <v>13</v>
      </c>
      <c r="D86" s="38" t="s">
        <v>200</v>
      </c>
      <c r="E86" s="16" t="s">
        <v>142</v>
      </c>
      <c r="F86" s="27">
        <f>F87</f>
        <v>0</v>
      </c>
      <c r="G86" s="27">
        <f t="shared" ref="G86:I88" si="36">G87</f>
        <v>0</v>
      </c>
      <c r="H86" s="119">
        <v>0</v>
      </c>
      <c r="I86" s="27">
        <f t="shared" si="36"/>
        <v>0</v>
      </c>
    </row>
    <row r="87" spans="1:9" ht="15" customHeight="1" x14ac:dyDescent="0.25">
      <c r="A87" s="57" t="s">
        <v>113</v>
      </c>
      <c r="B87" s="54">
        <v>1</v>
      </c>
      <c r="C87" s="55">
        <v>13</v>
      </c>
      <c r="D87" s="38" t="s">
        <v>82</v>
      </c>
      <c r="E87" s="16" t="s">
        <v>142</v>
      </c>
      <c r="F87" s="27">
        <f>F88</f>
        <v>0</v>
      </c>
      <c r="G87" s="27">
        <f t="shared" si="36"/>
        <v>0</v>
      </c>
      <c r="H87" s="119">
        <v>0</v>
      </c>
      <c r="I87" s="27">
        <f t="shared" si="36"/>
        <v>0</v>
      </c>
    </row>
    <row r="88" spans="1:9" ht="15" customHeight="1" x14ac:dyDescent="0.25">
      <c r="A88" s="58" t="s">
        <v>157</v>
      </c>
      <c r="B88" s="54">
        <v>1</v>
      </c>
      <c r="C88" s="55">
        <v>13</v>
      </c>
      <c r="D88" s="38" t="s">
        <v>82</v>
      </c>
      <c r="E88" s="16" t="s">
        <v>158</v>
      </c>
      <c r="F88" s="27">
        <f>F89</f>
        <v>0</v>
      </c>
      <c r="G88" s="27">
        <f t="shared" si="36"/>
        <v>0</v>
      </c>
      <c r="H88" s="119">
        <v>0</v>
      </c>
      <c r="I88" s="27">
        <f t="shared" si="36"/>
        <v>0</v>
      </c>
    </row>
    <row r="89" spans="1:9" ht="15" customHeight="1" x14ac:dyDescent="0.25">
      <c r="A89" s="59" t="s">
        <v>104</v>
      </c>
      <c r="B89" s="43">
        <v>1</v>
      </c>
      <c r="C89" s="44">
        <v>13</v>
      </c>
      <c r="D89" s="37" t="s">
        <v>82</v>
      </c>
      <c r="E89" s="18" t="s">
        <v>74</v>
      </c>
      <c r="F89" s="28">
        <v>0</v>
      </c>
      <c r="G89" s="28">
        <v>0</v>
      </c>
      <c r="H89" s="119">
        <v>0</v>
      </c>
      <c r="I89" s="28">
        <f>F89-G89</f>
        <v>0</v>
      </c>
    </row>
    <row r="90" spans="1:9" ht="15" customHeight="1" x14ac:dyDescent="0.25">
      <c r="A90" s="53" t="s">
        <v>38</v>
      </c>
      <c r="B90" s="54">
        <v>2</v>
      </c>
      <c r="C90" s="55">
        <v>0</v>
      </c>
      <c r="D90" s="38" t="s">
        <v>142</v>
      </c>
      <c r="E90" s="16" t="s">
        <v>142</v>
      </c>
      <c r="F90" s="27">
        <f>F91</f>
        <v>162.5</v>
      </c>
      <c r="G90" s="27">
        <f t="shared" ref="G90:I94" si="37">G91</f>
        <v>80.713329999999999</v>
      </c>
      <c r="H90" s="119">
        <f t="shared" si="28"/>
        <v>49.669741538461537</v>
      </c>
      <c r="I90" s="27">
        <f t="shared" si="37"/>
        <v>81.786670000000001</v>
      </c>
    </row>
    <row r="91" spans="1:9" ht="15" customHeight="1" x14ac:dyDescent="0.25">
      <c r="A91" s="56" t="s">
        <v>39</v>
      </c>
      <c r="B91" s="43">
        <v>2</v>
      </c>
      <c r="C91" s="44">
        <v>3</v>
      </c>
      <c r="D91" s="37" t="s">
        <v>142</v>
      </c>
      <c r="E91" s="18" t="s">
        <v>142</v>
      </c>
      <c r="F91" s="28">
        <f>F92</f>
        <v>162.5</v>
      </c>
      <c r="G91" s="28">
        <f t="shared" si="37"/>
        <v>80.713329999999999</v>
      </c>
      <c r="H91" s="119">
        <f t="shared" si="28"/>
        <v>49.669741538461537</v>
      </c>
      <c r="I91" s="28">
        <f t="shared" si="37"/>
        <v>81.786670000000001</v>
      </c>
    </row>
    <row r="92" spans="1:9" ht="15" customHeight="1" x14ac:dyDescent="0.25">
      <c r="A92" s="57" t="s">
        <v>199</v>
      </c>
      <c r="B92" s="54">
        <v>2</v>
      </c>
      <c r="C92" s="55">
        <v>3</v>
      </c>
      <c r="D92" s="38" t="s">
        <v>200</v>
      </c>
      <c r="E92" s="16" t="s">
        <v>142</v>
      </c>
      <c r="F92" s="27">
        <f>F93</f>
        <v>162.5</v>
      </c>
      <c r="G92" s="27">
        <f t="shared" si="37"/>
        <v>80.713329999999999</v>
      </c>
      <c r="H92" s="119">
        <f t="shared" si="28"/>
        <v>49.669741538461537</v>
      </c>
      <c r="I92" s="27">
        <f t="shared" si="37"/>
        <v>81.786670000000001</v>
      </c>
    </row>
    <row r="93" spans="1:9" ht="33.75" customHeight="1" x14ac:dyDescent="0.25">
      <c r="A93" s="57" t="s">
        <v>114</v>
      </c>
      <c r="B93" s="54">
        <v>2</v>
      </c>
      <c r="C93" s="55">
        <v>3</v>
      </c>
      <c r="D93" s="38" t="s">
        <v>83</v>
      </c>
      <c r="E93" s="16" t="s">
        <v>142</v>
      </c>
      <c r="F93" s="27">
        <f>F94</f>
        <v>162.5</v>
      </c>
      <c r="G93" s="27">
        <f t="shared" si="37"/>
        <v>80.713329999999999</v>
      </c>
      <c r="H93" s="119">
        <f t="shared" si="28"/>
        <v>49.669741538461537</v>
      </c>
      <c r="I93" s="27">
        <f t="shared" si="37"/>
        <v>81.786670000000001</v>
      </c>
    </row>
    <row r="94" spans="1:9" ht="45" customHeight="1" x14ac:dyDescent="0.25">
      <c r="A94" s="58" t="s">
        <v>149</v>
      </c>
      <c r="B94" s="54">
        <v>2</v>
      </c>
      <c r="C94" s="55">
        <v>3</v>
      </c>
      <c r="D94" s="38" t="s">
        <v>83</v>
      </c>
      <c r="E94" s="16" t="s">
        <v>150</v>
      </c>
      <c r="F94" s="27">
        <f>F95</f>
        <v>162.5</v>
      </c>
      <c r="G94" s="27">
        <f t="shared" si="37"/>
        <v>80.713329999999999</v>
      </c>
      <c r="H94" s="119">
        <f t="shared" si="28"/>
        <v>49.669741538461537</v>
      </c>
      <c r="I94" s="27">
        <f t="shared" si="37"/>
        <v>81.786670000000001</v>
      </c>
    </row>
    <row r="95" spans="1:9" ht="22.5" customHeight="1" x14ac:dyDescent="0.25">
      <c r="A95" s="59" t="s">
        <v>155</v>
      </c>
      <c r="B95" s="43">
        <v>2</v>
      </c>
      <c r="C95" s="44">
        <v>3</v>
      </c>
      <c r="D95" s="37" t="s">
        <v>83</v>
      </c>
      <c r="E95" s="18" t="s">
        <v>156</v>
      </c>
      <c r="F95" s="28">
        <v>162.5</v>
      </c>
      <c r="G95" s="28">
        <v>80.713329999999999</v>
      </c>
      <c r="H95" s="119">
        <f t="shared" si="28"/>
        <v>49.669741538461537</v>
      </c>
      <c r="I95" s="73">
        <f>F95-G95</f>
        <v>81.786670000000001</v>
      </c>
    </row>
    <row r="96" spans="1:9" ht="15" customHeight="1" x14ac:dyDescent="0.25">
      <c r="A96" s="53" t="s">
        <v>40</v>
      </c>
      <c r="B96" s="54">
        <v>3</v>
      </c>
      <c r="C96" s="55">
        <v>0</v>
      </c>
      <c r="D96" s="38" t="s">
        <v>142</v>
      </c>
      <c r="E96" s="16" t="s">
        <v>142</v>
      </c>
      <c r="F96" s="27">
        <f>F97+F103+F113</f>
        <v>95</v>
      </c>
      <c r="G96" s="27">
        <f t="shared" ref="G96" si="38">G97+G103+G113</f>
        <v>0.84</v>
      </c>
      <c r="H96" s="119">
        <f t="shared" si="28"/>
        <v>0.88421052631578945</v>
      </c>
      <c r="I96" s="27">
        <f>I97+I103+I113</f>
        <v>94.16</v>
      </c>
    </row>
    <row r="97" spans="1:9" ht="15" customHeight="1" x14ac:dyDescent="0.25">
      <c r="A97" s="56" t="s">
        <v>41</v>
      </c>
      <c r="B97" s="43">
        <v>3</v>
      </c>
      <c r="C97" s="44">
        <v>4</v>
      </c>
      <c r="D97" s="37" t="s">
        <v>142</v>
      </c>
      <c r="E97" s="18" t="s">
        <v>142</v>
      </c>
      <c r="F97" s="28">
        <f>F98</f>
        <v>40</v>
      </c>
      <c r="G97" s="28">
        <f t="shared" ref="G97:I101" si="39">G98</f>
        <v>0</v>
      </c>
      <c r="H97" s="119">
        <f t="shared" si="28"/>
        <v>0</v>
      </c>
      <c r="I97" s="28">
        <f t="shared" si="39"/>
        <v>40</v>
      </c>
    </row>
    <row r="98" spans="1:9" ht="33.75" customHeight="1" x14ac:dyDescent="0.25">
      <c r="A98" s="57" t="s">
        <v>229</v>
      </c>
      <c r="B98" s="54">
        <v>3</v>
      </c>
      <c r="C98" s="55">
        <v>4</v>
      </c>
      <c r="D98" s="38" t="s">
        <v>173</v>
      </c>
      <c r="E98" s="16" t="s">
        <v>142</v>
      </c>
      <c r="F98" s="27">
        <f>F99</f>
        <v>40</v>
      </c>
      <c r="G98" s="27">
        <f t="shared" si="39"/>
        <v>0</v>
      </c>
      <c r="H98" s="119">
        <f t="shared" si="28"/>
        <v>0</v>
      </c>
      <c r="I98" s="27">
        <f t="shared" si="39"/>
        <v>40</v>
      </c>
    </row>
    <row r="99" spans="1:9" ht="15" customHeight="1" x14ac:dyDescent="0.25">
      <c r="A99" s="57" t="s">
        <v>174</v>
      </c>
      <c r="B99" s="54">
        <v>3</v>
      </c>
      <c r="C99" s="55">
        <v>4</v>
      </c>
      <c r="D99" s="38" t="s">
        <v>175</v>
      </c>
      <c r="E99" s="16" t="s">
        <v>142</v>
      </c>
      <c r="F99" s="27">
        <f>F100</f>
        <v>40</v>
      </c>
      <c r="G99" s="27">
        <f t="shared" si="39"/>
        <v>0</v>
      </c>
      <c r="H99" s="119">
        <f t="shared" si="28"/>
        <v>0</v>
      </c>
      <c r="I99" s="27">
        <f t="shared" si="39"/>
        <v>40</v>
      </c>
    </row>
    <row r="100" spans="1:9" ht="78.75" customHeight="1" x14ac:dyDescent="0.25">
      <c r="A100" s="57" t="s">
        <v>115</v>
      </c>
      <c r="B100" s="54">
        <v>3</v>
      </c>
      <c r="C100" s="55">
        <v>4</v>
      </c>
      <c r="D100" s="38" t="s">
        <v>116</v>
      </c>
      <c r="E100" s="16" t="s">
        <v>142</v>
      </c>
      <c r="F100" s="27">
        <f>F101</f>
        <v>40</v>
      </c>
      <c r="G100" s="27">
        <f t="shared" si="39"/>
        <v>0</v>
      </c>
      <c r="H100" s="119">
        <f t="shared" si="28"/>
        <v>0</v>
      </c>
      <c r="I100" s="27">
        <f t="shared" si="39"/>
        <v>40</v>
      </c>
    </row>
    <row r="101" spans="1:9" ht="22.5" customHeight="1" x14ac:dyDescent="0.25">
      <c r="A101" s="58" t="s">
        <v>143</v>
      </c>
      <c r="B101" s="54">
        <v>3</v>
      </c>
      <c r="C101" s="55">
        <v>4</v>
      </c>
      <c r="D101" s="38" t="s">
        <v>116</v>
      </c>
      <c r="E101" s="16" t="s">
        <v>144</v>
      </c>
      <c r="F101" s="27">
        <f>F102</f>
        <v>40</v>
      </c>
      <c r="G101" s="27">
        <f t="shared" si="39"/>
        <v>0</v>
      </c>
      <c r="H101" s="119">
        <f t="shared" si="28"/>
        <v>0</v>
      </c>
      <c r="I101" s="27">
        <f t="shared" si="39"/>
        <v>40</v>
      </c>
    </row>
    <row r="102" spans="1:9" ht="22.5" customHeight="1" x14ac:dyDescent="0.25">
      <c r="A102" s="59" t="s">
        <v>145</v>
      </c>
      <c r="B102" s="43">
        <v>3</v>
      </c>
      <c r="C102" s="44">
        <v>4</v>
      </c>
      <c r="D102" s="37" t="s">
        <v>116</v>
      </c>
      <c r="E102" s="18" t="s">
        <v>146</v>
      </c>
      <c r="F102" s="28">
        <v>40</v>
      </c>
      <c r="G102" s="28">
        <v>0</v>
      </c>
      <c r="H102" s="119">
        <f t="shared" si="28"/>
        <v>0</v>
      </c>
      <c r="I102" s="28">
        <f>F102-G102</f>
        <v>40</v>
      </c>
    </row>
    <row r="103" spans="1:9" ht="22.5" customHeight="1" x14ac:dyDescent="0.25">
      <c r="A103" s="56" t="s">
        <v>60</v>
      </c>
      <c r="B103" s="43">
        <v>3</v>
      </c>
      <c r="C103" s="44">
        <v>9</v>
      </c>
      <c r="D103" s="37" t="s">
        <v>142</v>
      </c>
      <c r="E103" s="18" t="s">
        <v>142</v>
      </c>
      <c r="F103" s="28">
        <f>F104</f>
        <v>4</v>
      </c>
      <c r="G103" s="28">
        <f t="shared" ref="G103:I103" si="40">G104</f>
        <v>0.84</v>
      </c>
      <c r="H103" s="119">
        <f t="shared" si="28"/>
        <v>21</v>
      </c>
      <c r="I103" s="28">
        <f t="shared" si="40"/>
        <v>3.16</v>
      </c>
    </row>
    <row r="104" spans="1:9" ht="33.75" customHeight="1" x14ac:dyDescent="0.25">
      <c r="A104" s="57" t="s">
        <v>227</v>
      </c>
      <c r="B104" s="54">
        <v>3</v>
      </c>
      <c r="C104" s="55">
        <v>9</v>
      </c>
      <c r="D104" s="38" t="s">
        <v>178</v>
      </c>
      <c r="E104" s="16" t="s">
        <v>142</v>
      </c>
      <c r="F104" s="27">
        <f>F105+F109</f>
        <v>4</v>
      </c>
      <c r="G104" s="27">
        <f t="shared" ref="G104:I104" si="41">G105+G109</f>
        <v>0.84</v>
      </c>
      <c r="H104" s="119">
        <f t="shared" si="28"/>
        <v>21</v>
      </c>
      <c r="I104" s="27">
        <f t="shared" si="41"/>
        <v>3.16</v>
      </c>
    </row>
    <row r="105" spans="1:9" ht="33.75" customHeight="1" x14ac:dyDescent="0.25">
      <c r="A105" s="57" t="s">
        <v>179</v>
      </c>
      <c r="B105" s="54">
        <v>3</v>
      </c>
      <c r="C105" s="55">
        <v>9</v>
      </c>
      <c r="D105" s="38" t="s">
        <v>180</v>
      </c>
      <c r="E105" s="16" t="s">
        <v>142</v>
      </c>
      <c r="F105" s="27">
        <f>F106</f>
        <v>2</v>
      </c>
      <c r="G105" s="27">
        <f t="shared" ref="G105:I106" si="42">G106</f>
        <v>0</v>
      </c>
      <c r="H105" s="119">
        <f t="shared" si="28"/>
        <v>0</v>
      </c>
      <c r="I105" s="27">
        <f t="shared" si="42"/>
        <v>2</v>
      </c>
    </row>
    <row r="106" spans="1:9" ht="45" customHeight="1" x14ac:dyDescent="0.25">
      <c r="A106" s="57" t="s">
        <v>234</v>
      </c>
      <c r="B106" s="54">
        <v>3</v>
      </c>
      <c r="C106" s="55">
        <v>9</v>
      </c>
      <c r="D106" s="38" t="s">
        <v>84</v>
      </c>
      <c r="E106" s="16" t="s">
        <v>142</v>
      </c>
      <c r="F106" s="27">
        <f>F107</f>
        <v>2</v>
      </c>
      <c r="G106" s="27">
        <f t="shared" si="42"/>
        <v>0</v>
      </c>
      <c r="H106" s="119">
        <f t="shared" si="28"/>
        <v>0</v>
      </c>
      <c r="I106" s="27">
        <f t="shared" si="42"/>
        <v>2</v>
      </c>
    </row>
    <row r="107" spans="1:9" ht="22.5" customHeight="1" x14ac:dyDescent="0.25">
      <c r="A107" s="58" t="s">
        <v>143</v>
      </c>
      <c r="B107" s="54">
        <v>3</v>
      </c>
      <c r="C107" s="55">
        <v>9</v>
      </c>
      <c r="D107" s="38" t="s">
        <v>84</v>
      </c>
      <c r="E107" s="16" t="s">
        <v>144</v>
      </c>
      <c r="F107" s="27">
        <f>F108</f>
        <v>2</v>
      </c>
      <c r="G107" s="27">
        <f t="shared" ref="G107:I107" si="43">G108</f>
        <v>0</v>
      </c>
      <c r="H107" s="119">
        <f t="shared" si="28"/>
        <v>0</v>
      </c>
      <c r="I107" s="27">
        <f t="shared" si="43"/>
        <v>2</v>
      </c>
    </row>
    <row r="108" spans="1:9" ht="22.5" customHeight="1" x14ac:dyDescent="0.25">
      <c r="A108" s="59" t="s">
        <v>145</v>
      </c>
      <c r="B108" s="43">
        <v>3</v>
      </c>
      <c r="C108" s="44">
        <v>9</v>
      </c>
      <c r="D108" s="37" t="s">
        <v>84</v>
      </c>
      <c r="E108" s="18" t="s">
        <v>146</v>
      </c>
      <c r="F108" s="28">
        <v>2</v>
      </c>
      <c r="G108" s="28">
        <v>0</v>
      </c>
      <c r="H108" s="119">
        <f t="shared" si="28"/>
        <v>0</v>
      </c>
      <c r="I108" s="28">
        <f>F108-G108</f>
        <v>2</v>
      </c>
    </row>
    <row r="109" spans="1:9" ht="15" customHeight="1" x14ac:dyDescent="0.25">
      <c r="A109" s="57" t="s">
        <v>181</v>
      </c>
      <c r="B109" s="54">
        <v>3</v>
      </c>
      <c r="C109" s="55">
        <v>9</v>
      </c>
      <c r="D109" s="38" t="s">
        <v>182</v>
      </c>
      <c r="E109" s="16" t="s">
        <v>142</v>
      </c>
      <c r="F109" s="27">
        <f>F110</f>
        <v>2</v>
      </c>
      <c r="G109" s="27">
        <f t="shared" ref="G109:I111" si="44">G110</f>
        <v>0.84</v>
      </c>
      <c r="H109" s="119">
        <f t="shared" si="28"/>
        <v>42</v>
      </c>
      <c r="I109" s="27">
        <f t="shared" si="44"/>
        <v>1.1600000000000001</v>
      </c>
    </row>
    <row r="110" spans="1:9" ht="22.5" customHeight="1" x14ac:dyDescent="0.25">
      <c r="A110" s="57" t="s">
        <v>235</v>
      </c>
      <c r="B110" s="54">
        <v>3</v>
      </c>
      <c r="C110" s="55">
        <v>9</v>
      </c>
      <c r="D110" s="38" t="s">
        <v>85</v>
      </c>
      <c r="E110" s="16" t="s">
        <v>142</v>
      </c>
      <c r="F110" s="27">
        <f>F111</f>
        <v>2</v>
      </c>
      <c r="G110" s="27">
        <f t="shared" si="44"/>
        <v>0.84</v>
      </c>
      <c r="H110" s="119">
        <f t="shared" si="28"/>
        <v>42</v>
      </c>
      <c r="I110" s="27">
        <f t="shared" si="44"/>
        <v>1.1600000000000001</v>
      </c>
    </row>
    <row r="111" spans="1:9" ht="22.5" customHeight="1" x14ac:dyDescent="0.25">
      <c r="A111" s="58" t="s">
        <v>143</v>
      </c>
      <c r="B111" s="54">
        <v>3</v>
      </c>
      <c r="C111" s="55">
        <v>9</v>
      </c>
      <c r="D111" s="38" t="s">
        <v>85</v>
      </c>
      <c r="E111" s="16" t="s">
        <v>144</v>
      </c>
      <c r="F111" s="27">
        <f>F112</f>
        <v>2</v>
      </c>
      <c r="G111" s="27">
        <f t="shared" si="44"/>
        <v>0.84</v>
      </c>
      <c r="H111" s="119">
        <f t="shared" si="28"/>
        <v>42</v>
      </c>
      <c r="I111" s="27">
        <f t="shared" si="44"/>
        <v>1.1600000000000001</v>
      </c>
    </row>
    <row r="112" spans="1:9" ht="22.5" customHeight="1" x14ac:dyDescent="0.25">
      <c r="A112" s="59" t="s">
        <v>145</v>
      </c>
      <c r="B112" s="43">
        <v>3</v>
      </c>
      <c r="C112" s="44">
        <v>9</v>
      </c>
      <c r="D112" s="37" t="s">
        <v>85</v>
      </c>
      <c r="E112" s="18" t="s">
        <v>146</v>
      </c>
      <c r="F112" s="28">
        <v>2</v>
      </c>
      <c r="G112" s="28">
        <v>0.84</v>
      </c>
      <c r="H112" s="119">
        <f t="shared" si="28"/>
        <v>42</v>
      </c>
      <c r="I112" s="28">
        <f>F112-G112</f>
        <v>1.1600000000000001</v>
      </c>
    </row>
    <row r="113" spans="1:9" ht="22.5" customHeight="1" x14ac:dyDescent="0.25">
      <c r="A113" s="51" t="s">
        <v>258</v>
      </c>
      <c r="B113" s="54">
        <v>3</v>
      </c>
      <c r="C113" s="55">
        <v>14</v>
      </c>
      <c r="D113" s="38"/>
      <c r="E113" s="16"/>
      <c r="F113" s="27">
        <f>F114</f>
        <v>51</v>
      </c>
      <c r="G113" s="27">
        <f t="shared" ref="G113:I114" si="45">G114</f>
        <v>0</v>
      </c>
      <c r="H113" s="119">
        <f t="shared" si="28"/>
        <v>0</v>
      </c>
      <c r="I113" s="27">
        <f t="shared" si="45"/>
        <v>51</v>
      </c>
    </row>
    <row r="114" spans="1:9" ht="36" customHeight="1" x14ac:dyDescent="0.25">
      <c r="A114" s="61" t="s">
        <v>229</v>
      </c>
      <c r="B114" s="54">
        <v>3</v>
      </c>
      <c r="C114" s="55">
        <v>14</v>
      </c>
      <c r="D114" s="38" t="s">
        <v>173</v>
      </c>
      <c r="E114" s="16"/>
      <c r="F114" s="27">
        <f>F115</f>
        <v>51</v>
      </c>
      <c r="G114" s="27">
        <f t="shared" si="45"/>
        <v>0</v>
      </c>
      <c r="H114" s="119">
        <f t="shared" si="28"/>
        <v>0</v>
      </c>
      <c r="I114" s="27">
        <f t="shared" si="45"/>
        <v>51</v>
      </c>
    </row>
    <row r="115" spans="1:9" ht="22.5" customHeight="1" x14ac:dyDescent="0.25">
      <c r="A115" s="51" t="s">
        <v>174</v>
      </c>
      <c r="B115" s="54">
        <v>3</v>
      </c>
      <c r="C115" s="55">
        <v>14</v>
      </c>
      <c r="D115" s="38" t="s">
        <v>175</v>
      </c>
      <c r="E115" s="16"/>
      <c r="F115" s="27">
        <f>F116+F119+F122</f>
        <v>51</v>
      </c>
      <c r="G115" s="27">
        <f t="shared" ref="G115:I115" si="46">G116+G119+G122</f>
        <v>0</v>
      </c>
      <c r="H115" s="119">
        <f t="shared" si="28"/>
        <v>0</v>
      </c>
      <c r="I115" s="27">
        <f t="shared" si="46"/>
        <v>51</v>
      </c>
    </row>
    <row r="116" spans="1:9" ht="60" customHeight="1" x14ac:dyDescent="0.25">
      <c r="A116" s="51" t="s">
        <v>269</v>
      </c>
      <c r="B116" s="54">
        <v>3</v>
      </c>
      <c r="C116" s="55">
        <v>14</v>
      </c>
      <c r="D116" s="38">
        <v>1315463</v>
      </c>
      <c r="E116" s="16"/>
      <c r="F116" s="27">
        <f>F117</f>
        <v>30</v>
      </c>
      <c r="G116" s="27">
        <f t="shared" ref="G116:I117" si="47">G117</f>
        <v>0</v>
      </c>
      <c r="H116" s="119">
        <f t="shared" si="28"/>
        <v>0</v>
      </c>
      <c r="I116" s="27">
        <f t="shared" si="47"/>
        <v>30</v>
      </c>
    </row>
    <row r="117" spans="1:9" ht="22.5" customHeight="1" x14ac:dyDescent="0.25">
      <c r="A117" s="51" t="s">
        <v>149</v>
      </c>
      <c r="B117" s="54">
        <v>3</v>
      </c>
      <c r="C117" s="55">
        <v>14</v>
      </c>
      <c r="D117" s="38">
        <v>1315463</v>
      </c>
      <c r="E117" s="16">
        <v>100</v>
      </c>
      <c r="F117" s="27">
        <f>F118</f>
        <v>30</v>
      </c>
      <c r="G117" s="27">
        <f t="shared" si="47"/>
        <v>0</v>
      </c>
      <c r="H117" s="119">
        <f t="shared" si="28"/>
        <v>0</v>
      </c>
      <c r="I117" s="27">
        <f t="shared" si="47"/>
        <v>30</v>
      </c>
    </row>
    <row r="118" spans="1:9" ht="22.5" customHeight="1" x14ac:dyDescent="0.25">
      <c r="A118" s="40" t="s">
        <v>151</v>
      </c>
      <c r="B118" s="43">
        <v>3</v>
      </c>
      <c r="C118" s="44">
        <v>14</v>
      </c>
      <c r="D118" s="37">
        <v>1315463</v>
      </c>
      <c r="E118" s="18">
        <v>110</v>
      </c>
      <c r="F118" s="28">
        <v>30</v>
      </c>
      <c r="G118" s="28">
        <v>0</v>
      </c>
      <c r="H118" s="119">
        <f t="shared" si="28"/>
        <v>0</v>
      </c>
      <c r="I118" s="73">
        <f>F118-G118</f>
        <v>30</v>
      </c>
    </row>
    <row r="119" spans="1:9" ht="22.5" customHeight="1" x14ac:dyDescent="0.25">
      <c r="A119" s="51" t="s">
        <v>128</v>
      </c>
      <c r="B119" s="54">
        <v>3</v>
      </c>
      <c r="C119" s="55">
        <v>14</v>
      </c>
      <c r="D119" s="38">
        <v>1312108</v>
      </c>
      <c r="E119" s="16"/>
      <c r="F119" s="27">
        <f>F120</f>
        <v>8.1999999999999993</v>
      </c>
      <c r="G119" s="27">
        <f t="shared" ref="G119:I120" si="48">G120</f>
        <v>0</v>
      </c>
      <c r="H119" s="119">
        <f t="shared" si="28"/>
        <v>0</v>
      </c>
      <c r="I119" s="27">
        <f t="shared" si="48"/>
        <v>8.1999999999999993</v>
      </c>
    </row>
    <row r="120" spans="1:9" ht="22.5" customHeight="1" x14ac:dyDescent="0.25">
      <c r="A120" s="51" t="s">
        <v>143</v>
      </c>
      <c r="B120" s="54">
        <v>3</v>
      </c>
      <c r="C120" s="55">
        <v>14</v>
      </c>
      <c r="D120" s="38">
        <v>1312108</v>
      </c>
      <c r="E120" s="16">
        <v>200</v>
      </c>
      <c r="F120" s="27">
        <f>F121</f>
        <v>8.1999999999999993</v>
      </c>
      <c r="G120" s="27">
        <f t="shared" si="48"/>
        <v>0</v>
      </c>
      <c r="H120" s="119">
        <f t="shared" si="28"/>
        <v>0</v>
      </c>
      <c r="I120" s="27">
        <f t="shared" si="48"/>
        <v>8.1999999999999993</v>
      </c>
    </row>
    <row r="121" spans="1:9" ht="22.5" customHeight="1" x14ac:dyDescent="0.25">
      <c r="A121" s="40" t="s">
        <v>145</v>
      </c>
      <c r="B121" s="43">
        <v>3</v>
      </c>
      <c r="C121" s="44">
        <v>14</v>
      </c>
      <c r="D121" s="37">
        <v>1312108</v>
      </c>
      <c r="E121" s="18">
        <v>240</v>
      </c>
      <c r="F121" s="28">
        <v>8.1999999999999993</v>
      </c>
      <c r="G121" s="28">
        <v>0</v>
      </c>
      <c r="H121" s="119">
        <f t="shared" si="28"/>
        <v>0</v>
      </c>
      <c r="I121" s="73">
        <f>F121-G121</f>
        <v>8.1999999999999993</v>
      </c>
    </row>
    <row r="122" spans="1:9" ht="22.5" customHeight="1" x14ac:dyDescent="0.25">
      <c r="A122" s="51" t="s">
        <v>124</v>
      </c>
      <c r="B122" s="54">
        <v>3</v>
      </c>
      <c r="C122" s="55">
        <v>14</v>
      </c>
      <c r="D122" s="38">
        <v>1317060</v>
      </c>
      <c r="E122" s="16"/>
      <c r="F122" s="27">
        <f>F123</f>
        <v>12.8</v>
      </c>
      <c r="G122" s="27">
        <f t="shared" ref="G122:I123" si="49">G123</f>
        <v>0</v>
      </c>
      <c r="H122" s="119">
        <f t="shared" si="28"/>
        <v>0</v>
      </c>
      <c r="I122" s="27">
        <f t="shared" si="49"/>
        <v>12.8</v>
      </c>
    </row>
    <row r="123" spans="1:9" ht="22.5" customHeight="1" x14ac:dyDescent="0.25">
      <c r="A123" s="51" t="s">
        <v>143</v>
      </c>
      <c r="B123" s="54">
        <v>3</v>
      </c>
      <c r="C123" s="55">
        <v>14</v>
      </c>
      <c r="D123" s="38">
        <v>1317060</v>
      </c>
      <c r="E123" s="16">
        <v>200</v>
      </c>
      <c r="F123" s="27">
        <f>F124</f>
        <v>12.8</v>
      </c>
      <c r="G123" s="27">
        <f t="shared" si="49"/>
        <v>0</v>
      </c>
      <c r="H123" s="119">
        <f t="shared" si="28"/>
        <v>0</v>
      </c>
      <c r="I123" s="27">
        <f t="shared" si="49"/>
        <v>12.8</v>
      </c>
    </row>
    <row r="124" spans="1:9" ht="22.5" customHeight="1" x14ac:dyDescent="0.25">
      <c r="A124" s="40" t="s">
        <v>145</v>
      </c>
      <c r="B124" s="43">
        <v>3</v>
      </c>
      <c r="C124" s="44">
        <v>14</v>
      </c>
      <c r="D124" s="37">
        <v>1317060</v>
      </c>
      <c r="E124" s="18">
        <v>240</v>
      </c>
      <c r="F124" s="28">
        <v>12.8</v>
      </c>
      <c r="G124" s="28">
        <v>0</v>
      </c>
      <c r="H124" s="119">
        <f t="shared" si="28"/>
        <v>0</v>
      </c>
      <c r="I124" s="73">
        <f>F124-G124</f>
        <v>12.8</v>
      </c>
    </row>
    <row r="125" spans="1:9" x14ac:dyDescent="0.25">
      <c r="A125" s="53" t="s">
        <v>42</v>
      </c>
      <c r="B125" s="54">
        <v>4</v>
      </c>
      <c r="C125" s="55">
        <v>0</v>
      </c>
      <c r="D125" s="38" t="s">
        <v>142</v>
      </c>
      <c r="E125" s="16" t="s">
        <v>142</v>
      </c>
      <c r="F125" s="27">
        <f>F126+F142+F148</f>
        <v>673.91600000000005</v>
      </c>
      <c r="G125" s="27">
        <f>G126+G142+G148</f>
        <v>469.92966000000001</v>
      </c>
      <c r="H125" s="119">
        <f t="shared" si="28"/>
        <v>69.731192017996307</v>
      </c>
      <c r="I125" s="27">
        <f>I126+I142+I148</f>
        <v>203.98634000000001</v>
      </c>
    </row>
    <row r="126" spans="1:9" x14ac:dyDescent="0.25">
      <c r="A126" s="56" t="s">
        <v>117</v>
      </c>
      <c r="B126" s="43">
        <v>4</v>
      </c>
      <c r="C126" s="44">
        <v>1</v>
      </c>
      <c r="D126" s="37" t="s">
        <v>142</v>
      </c>
      <c r="E126" s="18" t="s">
        <v>142</v>
      </c>
      <c r="F126" s="28">
        <f>F127+F135</f>
        <v>56.7</v>
      </c>
      <c r="G126" s="28">
        <f t="shared" ref="G126:I126" si="50">G127+G135</f>
        <v>30.007639999999999</v>
      </c>
      <c r="H126" s="119">
        <f t="shared" si="28"/>
        <v>52.923527336860666</v>
      </c>
      <c r="I126" s="28">
        <f t="shared" si="50"/>
        <v>26.692360000000001</v>
      </c>
    </row>
    <row r="127" spans="1:9" ht="22.5" x14ac:dyDescent="0.25">
      <c r="A127" s="57" t="s">
        <v>202</v>
      </c>
      <c r="B127" s="54">
        <v>4</v>
      </c>
      <c r="C127" s="55">
        <v>1</v>
      </c>
      <c r="D127" s="38" t="s">
        <v>161</v>
      </c>
      <c r="E127" s="16" t="s">
        <v>142</v>
      </c>
      <c r="F127" s="27">
        <f>F128</f>
        <v>0</v>
      </c>
      <c r="G127" s="27">
        <f t="shared" ref="G127:I127" si="51">G128</f>
        <v>0</v>
      </c>
      <c r="H127" s="119">
        <v>0</v>
      </c>
      <c r="I127" s="27">
        <f t="shared" si="51"/>
        <v>0</v>
      </c>
    </row>
    <row r="128" spans="1:9" x14ac:dyDescent="0.25">
      <c r="A128" s="57" t="s">
        <v>162</v>
      </c>
      <c r="B128" s="54">
        <v>4</v>
      </c>
      <c r="C128" s="55">
        <v>1</v>
      </c>
      <c r="D128" s="38" t="s">
        <v>163</v>
      </c>
      <c r="E128" s="16" t="s">
        <v>142</v>
      </c>
      <c r="F128" s="27">
        <f>F129+F132</f>
        <v>0</v>
      </c>
      <c r="G128" s="27">
        <f t="shared" ref="G128:I128" si="52">G129+G132</f>
        <v>0</v>
      </c>
      <c r="H128" s="119">
        <v>0</v>
      </c>
      <c r="I128" s="27">
        <f t="shared" si="52"/>
        <v>0</v>
      </c>
    </row>
    <row r="129" spans="1:9" ht="67.5" x14ac:dyDescent="0.25">
      <c r="A129" s="57" t="s">
        <v>118</v>
      </c>
      <c r="B129" s="54">
        <v>4</v>
      </c>
      <c r="C129" s="55">
        <v>1</v>
      </c>
      <c r="D129" s="38" t="s">
        <v>119</v>
      </c>
      <c r="E129" s="16" t="s">
        <v>142</v>
      </c>
      <c r="F129" s="27">
        <f>F130</f>
        <v>0</v>
      </c>
      <c r="G129" s="27">
        <f t="shared" ref="G129:I130" si="53">G130</f>
        <v>0</v>
      </c>
      <c r="H129" s="119">
        <v>0</v>
      </c>
      <c r="I129" s="27">
        <f t="shared" si="53"/>
        <v>0</v>
      </c>
    </row>
    <row r="130" spans="1:9" ht="45" x14ac:dyDescent="0.25">
      <c r="A130" s="58" t="s">
        <v>149</v>
      </c>
      <c r="B130" s="54">
        <v>4</v>
      </c>
      <c r="C130" s="55">
        <v>1</v>
      </c>
      <c r="D130" s="38" t="s">
        <v>119</v>
      </c>
      <c r="E130" s="16" t="s">
        <v>150</v>
      </c>
      <c r="F130" s="27">
        <f>F131</f>
        <v>0</v>
      </c>
      <c r="G130" s="27">
        <f t="shared" si="53"/>
        <v>0</v>
      </c>
      <c r="H130" s="119">
        <v>0</v>
      </c>
      <c r="I130" s="27">
        <f t="shared" si="53"/>
        <v>0</v>
      </c>
    </row>
    <row r="131" spans="1:9" x14ac:dyDescent="0.25">
      <c r="A131" s="59" t="s">
        <v>151</v>
      </c>
      <c r="B131" s="43">
        <v>4</v>
      </c>
      <c r="C131" s="44">
        <v>1</v>
      </c>
      <c r="D131" s="37" t="s">
        <v>119</v>
      </c>
      <c r="E131" s="18" t="s">
        <v>152</v>
      </c>
      <c r="F131" s="28">
        <v>0</v>
      </c>
      <c r="G131" s="28"/>
      <c r="H131" s="119">
        <v>0</v>
      </c>
      <c r="I131" s="73">
        <f>F131-G131</f>
        <v>0</v>
      </c>
    </row>
    <row r="132" spans="1:9" ht="22.5" x14ac:dyDescent="0.25">
      <c r="A132" s="57" t="s">
        <v>105</v>
      </c>
      <c r="B132" s="54">
        <v>4</v>
      </c>
      <c r="C132" s="55">
        <v>1</v>
      </c>
      <c r="D132" s="38" t="s">
        <v>213</v>
      </c>
      <c r="E132" s="16" t="s">
        <v>142</v>
      </c>
      <c r="F132" s="27">
        <f>F133</f>
        <v>0</v>
      </c>
      <c r="G132" s="27">
        <f t="shared" ref="G132:I133" si="54">G133</f>
        <v>0</v>
      </c>
      <c r="H132" s="119">
        <v>0</v>
      </c>
      <c r="I132" s="27">
        <f t="shared" si="54"/>
        <v>0</v>
      </c>
    </row>
    <row r="133" spans="1:9" ht="45" x14ac:dyDescent="0.25">
      <c r="A133" s="58" t="s">
        <v>149</v>
      </c>
      <c r="B133" s="54">
        <v>4</v>
      </c>
      <c r="C133" s="55">
        <v>1</v>
      </c>
      <c r="D133" s="38">
        <v>717061</v>
      </c>
      <c r="E133" s="16" t="s">
        <v>150</v>
      </c>
      <c r="F133" s="27">
        <f>F134</f>
        <v>0</v>
      </c>
      <c r="G133" s="27">
        <f t="shared" si="54"/>
        <v>0</v>
      </c>
      <c r="H133" s="119">
        <v>0</v>
      </c>
      <c r="I133" s="27">
        <f t="shared" si="54"/>
        <v>0</v>
      </c>
    </row>
    <row r="134" spans="1:9" x14ac:dyDescent="0.25">
      <c r="A134" s="59" t="s">
        <v>151</v>
      </c>
      <c r="B134" s="43">
        <v>4</v>
      </c>
      <c r="C134" s="44">
        <v>1</v>
      </c>
      <c r="D134" s="37" t="s">
        <v>213</v>
      </c>
      <c r="E134" s="18" t="s">
        <v>152</v>
      </c>
      <c r="F134" s="28">
        <v>0</v>
      </c>
      <c r="G134" s="28">
        <v>0</v>
      </c>
      <c r="H134" s="119">
        <v>0</v>
      </c>
      <c r="I134" s="73">
        <f>F134-G134</f>
        <v>0</v>
      </c>
    </row>
    <row r="135" spans="1:9" x14ac:dyDescent="0.25">
      <c r="A135" s="59" t="s">
        <v>199</v>
      </c>
      <c r="B135" s="43">
        <v>4</v>
      </c>
      <c r="C135" s="44">
        <v>1</v>
      </c>
      <c r="D135" s="37">
        <v>5000000</v>
      </c>
      <c r="E135" s="18"/>
      <c r="F135" s="28">
        <f>F136+F139</f>
        <v>56.7</v>
      </c>
      <c r="G135" s="28">
        <f t="shared" ref="G135:I135" si="55">G136+G139</f>
        <v>30.007639999999999</v>
      </c>
      <c r="H135" s="119">
        <f t="shared" si="28"/>
        <v>52.923527336860666</v>
      </c>
      <c r="I135" s="28">
        <f t="shared" si="55"/>
        <v>26.692360000000001</v>
      </c>
    </row>
    <row r="136" spans="1:9" ht="53.25" customHeight="1" x14ac:dyDescent="0.25">
      <c r="A136" s="40" t="s">
        <v>268</v>
      </c>
      <c r="B136" s="43">
        <v>4</v>
      </c>
      <c r="C136" s="44">
        <v>1</v>
      </c>
      <c r="D136" s="37">
        <v>5005604</v>
      </c>
      <c r="E136" s="18"/>
      <c r="F136" s="28">
        <f t="shared" ref="F136:I137" si="56">F137</f>
        <v>35</v>
      </c>
      <c r="G136" s="28">
        <f t="shared" si="56"/>
        <v>30.007639999999999</v>
      </c>
      <c r="H136" s="119">
        <f t="shared" ref="H136:H199" si="57">G136/F136*100</f>
        <v>85.73611428571428</v>
      </c>
      <c r="I136" s="28">
        <f t="shared" si="56"/>
        <v>4.9923600000000015</v>
      </c>
    </row>
    <row r="137" spans="1:9" ht="45" x14ac:dyDescent="0.25">
      <c r="A137" s="58" t="s">
        <v>149</v>
      </c>
      <c r="B137" s="43">
        <v>4</v>
      </c>
      <c r="C137" s="44">
        <v>1</v>
      </c>
      <c r="D137" s="37">
        <v>5005604</v>
      </c>
      <c r="E137" s="18">
        <v>100</v>
      </c>
      <c r="F137" s="28">
        <f t="shared" si="56"/>
        <v>35</v>
      </c>
      <c r="G137" s="28">
        <f t="shared" si="56"/>
        <v>30.007639999999999</v>
      </c>
      <c r="H137" s="119">
        <f t="shared" si="57"/>
        <v>85.73611428571428</v>
      </c>
      <c r="I137" s="28">
        <f t="shared" si="56"/>
        <v>4.9923600000000015</v>
      </c>
    </row>
    <row r="138" spans="1:9" x14ac:dyDescent="0.25">
      <c r="A138" s="59" t="s">
        <v>151</v>
      </c>
      <c r="B138" s="43">
        <v>4</v>
      </c>
      <c r="C138" s="44">
        <v>1</v>
      </c>
      <c r="D138" s="37">
        <v>5005604</v>
      </c>
      <c r="E138" s="18">
        <v>110</v>
      </c>
      <c r="F138" s="28">
        <v>35</v>
      </c>
      <c r="G138" s="28">
        <v>30.007639999999999</v>
      </c>
      <c r="H138" s="119">
        <f t="shared" si="57"/>
        <v>85.73611428571428</v>
      </c>
      <c r="I138" s="73">
        <f>F138-G138</f>
        <v>4.9923600000000015</v>
      </c>
    </row>
    <row r="139" spans="1:9" ht="22.5" x14ac:dyDescent="0.25">
      <c r="A139" s="59" t="s">
        <v>105</v>
      </c>
      <c r="B139" s="43">
        <v>4</v>
      </c>
      <c r="C139" s="44">
        <v>1</v>
      </c>
      <c r="D139" s="37">
        <v>5007061</v>
      </c>
      <c r="E139" s="18"/>
      <c r="F139" s="28">
        <f>F140</f>
        <v>21.7</v>
      </c>
      <c r="G139" s="28">
        <f t="shared" ref="G139:I140" si="58">G140</f>
        <v>0</v>
      </c>
      <c r="H139" s="119">
        <f t="shared" si="57"/>
        <v>0</v>
      </c>
      <c r="I139" s="28">
        <f t="shared" si="58"/>
        <v>21.7</v>
      </c>
    </row>
    <row r="140" spans="1:9" ht="45" x14ac:dyDescent="0.25">
      <c r="A140" s="58" t="s">
        <v>149</v>
      </c>
      <c r="B140" s="43">
        <v>4</v>
      </c>
      <c r="C140" s="44">
        <v>1</v>
      </c>
      <c r="D140" s="37">
        <v>5007061</v>
      </c>
      <c r="E140" s="18">
        <v>100</v>
      </c>
      <c r="F140" s="28">
        <f>F141</f>
        <v>21.7</v>
      </c>
      <c r="G140" s="28">
        <f t="shared" si="58"/>
        <v>0</v>
      </c>
      <c r="H140" s="119">
        <f t="shared" si="57"/>
        <v>0</v>
      </c>
      <c r="I140" s="28">
        <f t="shared" si="58"/>
        <v>21.7</v>
      </c>
    </row>
    <row r="141" spans="1:9" x14ac:dyDescent="0.25">
      <c r="A141" s="59" t="s">
        <v>151</v>
      </c>
      <c r="B141" s="43">
        <v>4</v>
      </c>
      <c r="C141" s="44">
        <v>1</v>
      </c>
      <c r="D141" s="37">
        <v>5007061</v>
      </c>
      <c r="E141" s="18">
        <v>110</v>
      </c>
      <c r="F141" s="28">
        <v>21.7</v>
      </c>
      <c r="G141" s="28">
        <v>0</v>
      </c>
      <c r="H141" s="119">
        <f t="shared" si="57"/>
        <v>0</v>
      </c>
      <c r="I141" s="73">
        <f>F141-G141</f>
        <v>21.7</v>
      </c>
    </row>
    <row r="142" spans="1:9" x14ac:dyDescent="0.25">
      <c r="A142" s="56" t="s">
        <v>214</v>
      </c>
      <c r="B142" s="43">
        <v>4</v>
      </c>
      <c r="C142" s="44">
        <v>9</v>
      </c>
      <c r="D142" s="37" t="s">
        <v>142</v>
      </c>
      <c r="E142" s="18" t="s">
        <v>142</v>
      </c>
      <c r="F142" s="28">
        <f>F143</f>
        <v>10</v>
      </c>
      <c r="G142" s="28">
        <f t="shared" ref="G142:I146" si="59">G143</f>
        <v>0</v>
      </c>
      <c r="H142" s="119">
        <f t="shared" si="57"/>
        <v>0</v>
      </c>
      <c r="I142" s="28">
        <f t="shared" si="59"/>
        <v>10</v>
      </c>
    </row>
    <row r="143" spans="1:9" ht="33.75" x14ac:dyDescent="0.25">
      <c r="A143" s="57" t="s">
        <v>229</v>
      </c>
      <c r="B143" s="54">
        <v>4</v>
      </c>
      <c r="C143" s="55">
        <v>9</v>
      </c>
      <c r="D143" s="38" t="s">
        <v>173</v>
      </c>
      <c r="E143" s="16" t="s">
        <v>142</v>
      </c>
      <c r="F143" s="27">
        <f>F144</f>
        <v>10</v>
      </c>
      <c r="G143" s="27">
        <f t="shared" si="59"/>
        <v>0</v>
      </c>
      <c r="H143" s="119">
        <f t="shared" si="57"/>
        <v>0</v>
      </c>
      <c r="I143" s="27">
        <f t="shared" si="59"/>
        <v>10</v>
      </c>
    </row>
    <row r="144" spans="1:9" x14ac:dyDescent="0.25">
      <c r="A144" s="57" t="s">
        <v>174</v>
      </c>
      <c r="B144" s="54">
        <v>4</v>
      </c>
      <c r="C144" s="55">
        <v>9</v>
      </c>
      <c r="D144" s="38" t="s">
        <v>175</v>
      </c>
      <c r="E144" s="16" t="s">
        <v>142</v>
      </c>
      <c r="F144" s="27">
        <f>F145</f>
        <v>10</v>
      </c>
      <c r="G144" s="27">
        <f t="shared" si="59"/>
        <v>0</v>
      </c>
      <c r="H144" s="119">
        <f t="shared" si="57"/>
        <v>0</v>
      </c>
      <c r="I144" s="27">
        <f t="shared" si="59"/>
        <v>10</v>
      </c>
    </row>
    <row r="145" spans="1:9" ht="22.5" x14ac:dyDescent="0.25">
      <c r="A145" s="57" t="s">
        <v>106</v>
      </c>
      <c r="B145" s="54">
        <v>4</v>
      </c>
      <c r="C145" s="55">
        <v>9</v>
      </c>
      <c r="D145" s="38" t="s">
        <v>75</v>
      </c>
      <c r="E145" s="16" t="s">
        <v>142</v>
      </c>
      <c r="F145" s="27">
        <f>F146</f>
        <v>10</v>
      </c>
      <c r="G145" s="27">
        <f t="shared" si="59"/>
        <v>0</v>
      </c>
      <c r="H145" s="119">
        <f t="shared" si="57"/>
        <v>0</v>
      </c>
      <c r="I145" s="27">
        <f t="shared" si="59"/>
        <v>10</v>
      </c>
    </row>
    <row r="146" spans="1:9" ht="22.5" x14ac:dyDescent="0.25">
      <c r="A146" s="58" t="s">
        <v>143</v>
      </c>
      <c r="B146" s="54">
        <v>4</v>
      </c>
      <c r="C146" s="55">
        <v>9</v>
      </c>
      <c r="D146" s="38" t="s">
        <v>75</v>
      </c>
      <c r="E146" s="16" t="s">
        <v>144</v>
      </c>
      <c r="F146" s="27">
        <f>F147</f>
        <v>10</v>
      </c>
      <c r="G146" s="27">
        <f t="shared" si="59"/>
        <v>0</v>
      </c>
      <c r="H146" s="119">
        <f t="shared" si="57"/>
        <v>0</v>
      </c>
      <c r="I146" s="27">
        <f t="shared" si="59"/>
        <v>10</v>
      </c>
    </row>
    <row r="147" spans="1:9" ht="22.5" x14ac:dyDescent="0.25">
      <c r="A147" s="59" t="s">
        <v>145</v>
      </c>
      <c r="B147" s="43">
        <v>4</v>
      </c>
      <c r="C147" s="44">
        <v>9</v>
      </c>
      <c r="D147" s="37" t="s">
        <v>75</v>
      </c>
      <c r="E147" s="18" t="s">
        <v>146</v>
      </c>
      <c r="F147" s="28">
        <v>10</v>
      </c>
      <c r="G147" s="28"/>
      <c r="H147" s="119">
        <f t="shared" si="57"/>
        <v>0</v>
      </c>
      <c r="I147" s="28">
        <f>F147-G147</f>
        <v>10</v>
      </c>
    </row>
    <row r="148" spans="1:9" x14ac:dyDescent="0.25">
      <c r="A148" s="56" t="s">
        <v>43</v>
      </c>
      <c r="B148" s="43">
        <v>4</v>
      </c>
      <c r="C148" s="44">
        <v>10</v>
      </c>
      <c r="D148" s="37" t="s">
        <v>142</v>
      </c>
      <c r="E148" s="18" t="s">
        <v>142</v>
      </c>
      <c r="F148" s="28">
        <f>F149</f>
        <v>607.21600000000001</v>
      </c>
      <c r="G148" s="28">
        <f t="shared" ref="G148:I149" si="60">G149</f>
        <v>439.92202000000003</v>
      </c>
      <c r="H148" s="119">
        <f t="shared" si="57"/>
        <v>72.449016494954023</v>
      </c>
      <c r="I148" s="28">
        <f t="shared" si="60"/>
        <v>167.29398</v>
      </c>
    </row>
    <row r="149" spans="1:9" ht="22.5" x14ac:dyDescent="0.25">
      <c r="A149" s="57" t="s">
        <v>236</v>
      </c>
      <c r="B149" s="54">
        <v>4</v>
      </c>
      <c r="C149" s="55">
        <v>10</v>
      </c>
      <c r="D149" s="38" t="s">
        <v>186</v>
      </c>
      <c r="E149" s="16" t="s">
        <v>142</v>
      </c>
      <c r="F149" s="27">
        <f>F150</f>
        <v>607.21600000000001</v>
      </c>
      <c r="G149" s="27">
        <f t="shared" si="60"/>
        <v>439.92202000000003</v>
      </c>
      <c r="H149" s="119">
        <f t="shared" si="57"/>
        <v>72.449016494954023</v>
      </c>
      <c r="I149" s="27">
        <f t="shared" si="60"/>
        <v>167.29398</v>
      </c>
    </row>
    <row r="150" spans="1:9" ht="22.5" x14ac:dyDescent="0.25">
      <c r="A150" s="57" t="s">
        <v>187</v>
      </c>
      <c r="B150" s="54">
        <v>4</v>
      </c>
      <c r="C150" s="55">
        <v>10</v>
      </c>
      <c r="D150" s="38" t="s">
        <v>188</v>
      </c>
      <c r="E150" s="16" t="s">
        <v>142</v>
      </c>
      <c r="F150" s="27">
        <f>F151+F154</f>
        <v>607.21600000000001</v>
      </c>
      <c r="G150" s="27">
        <f t="shared" ref="G150:I150" si="61">G151+G154</f>
        <v>439.92202000000003</v>
      </c>
      <c r="H150" s="119">
        <f t="shared" si="57"/>
        <v>72.449016494954023</v>
      </c>
      <c r="I150" s="27">
        <f t="shared" si="61"/>
        <v>167.29398</v>
      </c>
    </row>
    <row r="151" spans="1:9" ht="45" x14ac:dyDescent="0.25">
      <c r="A151" s="57" t="s">
        <v>108</v>
      </c>
      <c r="B151" s="54">
        <v>4</v>
      </c>
      <c r="C151" s="55">
        <v>10</v>
      </c>
      <c r="D151" s="38" t="s">
        <v>120</v>
      </c>
      <c r="E151" s="16" t="s">
        <v>142</v>
      </c>
      <c r="F151" s="27">
        <f>F152</f>
        <v>1.5</v>
      </c>
      <c r="G151" s="27">
        <f t="shared" ref="G151:I152" si="62">G152</f>
        <v>1.11646</v>
      </c>
      <c r="H151" s="119">
        <f t="shared" si="57"/>
        <v>74.430666666666667</v>
      </c>
      <c r="I151" s="27">
        <f t="shared" si="62"/>
        <v>0.38353999999999999</v>
      </c>
    </row>
    <row r="152" spans="1:9" ht="22.5" x14ac:dyDescent="0.25">
      <c r="A152" s="58" t="s">
        <v>143</v>
      </c>
      <c r="B152" s="54">
        <v>4</v>
      </c>
      <c r="C152" s="55">
        <v>10</v>
      </c>
      <c r="D152" s="38" t="s">
        <v>120</v>
      </c>
      <c r="E152" s="16" t="s">
        <v>144</v>
      </c>
      <c r="F152" s="27">
        <f>F153</f>
        <v>1.5</v>
      </c>
      <c r="G152" s="27">
        <f t="shared" si="62"/>
        <v>1.11646</v>
      </c>
      <c r="H152" s="119">
        <f t="shared" si="57"/>
        <v>74.430666666666667</v>
      </c>
      <c r="I152" s="27">
        <f t="shared" si="62"/>
        <v>0.38353999999999999</v>
      </c>
    </row>
    <row r="153" spans="1:9" ht="22.5" x14ac:dyDescent="0.25">
      <c r="A153" s="59" t="s">
        <v>145</v>
      </c>
      <c r="B153" s="43">
        <v>4</v>
      </c>
      <c r="C153" s="44">
        <v>10</v>
      </c>
      <c r="D153" s="37" t="s">
        <v>120</v>
      </c>
      <c r="E153" s="18" t="s">
        <v>146</v>
      </c>
      <c r="F153" s="28">
        <v>1.5</v>
      </c>
      <c r="G153" s="28">
        <v>1.11646</v>
      </c>
      <c r="H153" s="119">
        <f t="shared" si="57"/>
        <v>74.430666666666667</v>
      </c>
      <c r="I153" s="73">
        <f>F153-G153</f>
        <v>0.38353999999999999</v>
      </c>
    </row>
    <row r="154" spans="1:9" x14ac:dyDescent="0.25">
      <c r="A154" s="57" t="s">
        <v>122</v>
      </c>
      <c r="B154" s="54">
        <v>4</v>
      </c>
      <c r="C154" s="55">
        <v>10</v>
      </c>
      <c r="D154" s="38" t="s">
        <v>86</v>
      </c>
      <c r="E154" s="16" t="s">
        <v>142</v>
      </c>
      <c r="F154" s="27">
        <f>F155</f>
        <v>605.71600000000001</v>
      </c>
      <c r="G154" s="27">
        <f t="shared" ref="G154:I155" si="63">G155</f>
        <v>438.80556000000001</v>
      </c>
      <c r="H154" s="119">
        <f t="shared" si="57"/>
        <v>72.444109120445887</v>
      </c>
      <c r="I154" s="27">
        <f t="shared" si="63"/>
        <v>166.91043999999999</v>
      </c>
    </row>
    <row r="155" spans="1:9" ht="22.5" x14ac:dyDescent="0.25">
      <c r="A155" s="58" t="s">
        <v>143</v>
      </c>
      <c r="B155" s="54">
        <v>4</v>
      </c>
      <c r="C155" s="55">
        <v>10</v>
      </c>
      <c r="D155" s="38" t="s">
        <v>86</v>
      </c>
      <c r="E155" s="16" t="s">
        <v>144</v>
      </c>
      <c r="F155" s="27">
        <f>F156</f>
        <v>605.71600000000001</v>
      </c>
      <c r="G155" s="27">
        <f t="shared" si="63"/>
        <v>438.80556000000001</v>
      </c>
      <c r="H155" s="119">
        <f t="shared" si="57"/>
        <v>72.444109120445887</v>
      </c>
      <c r="I155" s="27">
        <f t="shared" si="63"/>
        <v>166.91043999999999</v>
      </c>
    </row>
    <row r="156" spans="1:9" ht="22.5" x14ac:dyDescent="0.25">
      <c r="A156" s="59" t="s">
        <v>145</v>
      </c>
      <c r="B156" s="43">
        <v>4</v>
      </c>
      <c r="C156" s="44">
        <v>10</v>
      </c>
      <c r="D156" s="37" t="s">
        <v>86</v>
      </c>
      <c r="E156" s="18" t="s">
        <v>146</v>
      </c>
      <c r="F156" s="28">
        <v>605.71600000000001</v>
      </c>
      <c r="G156" s="28">
        <v>438.80556000000001</v>
      </c>
      <c r="H156" s="119">
        <f t="shared" si="57"/>
        <v>72.444109120445887</v>
      </c>
      <c r="I156" s="73">
        <f>F156-G156</f>
        <v>166.91043999999999</v>
      </c>
    </row>
    <row r="157" spans="1:9" ht="15" customHeight="1" x14ac:dyDescent="0.25">
      <c r="A157" s="53" t="s">
        <v>44</v>
      </c>
      <c r="B157" s="54">
        <v>5</v>
      </c>
      <c r="C157" s="55">
        <v>0</v>
      </c>
      <c r="D157" s="38" t="s">
        <v>142</v>
      </c>
      <c r="E157" s="16" t="s">
        <v>142</v>
      </c>
      <c r="F157" s="27">
        <f>F158+F166+F183</f>
        <v>1249.0038500000001</v>
      </c>
      <c r="G157" s="27">
        <f>G158+G166+G183</f>
        <v>608.42772000000002</v>
      </c>
      <c r="H157" s="119">
        <f t="shared" si="57"/>
        <v>48.71303799423837</v>
      </c>
      <c r="I157" s="27">
        <f>I158+I166+I183</f>
        <v>640.57613000000003</v>
      </c>
    </row>
    <row r="158" spans="1:9" ht="15" customHeight="1" x14ac:dyDescent="0.25">
      <c r="A158" s="56" t="s">
        <v>123</v>
      </c>
      <c r="B158" s="43">
        <v>5</v>
      </c>
      <c r="C158" s="44">
        <v>1</v>
      </c>
      <c r="D158" s="37" t="s">
        <v>142</v>
      </c>
      <c r="E158" s="18" t="s">
        <v>142</v>
      </c>
      <c r="F158" s="28">
        <f>F159</f>
        <v>423.40985000000001</v>
      </c>
      <c r="G158" s="28">
        <f t="shared" ref="G158:I162" si="64">G159</f>
        <v>261.88143000000002</v>
      </c>
      <c r="H158" s="119">
        <f t="shared" si="57"/>
        <v>61.850575748296841</v>
      </c>
      <c r="I158" s="28">
        <f t="shared" si="64"/>
        <v>161.52842000000001</v>
      </c>
    </row>
    <row r="159" spans="1:9" ht="33.75" customHeight="1" x14ac:dyDescent="0.25">
      <c r="A159" s="57" t="s">
        <v>237</v>
      </c>
      <c r="B159" s="54">
        <v>5</v>
      </c>
      <c r="C159" s="55">
        <v>1</v>
      </c>
      <c r="D159" s="38" t="s">
        <v>164</v>
      </c>
      <c r="E159" s="16" t="s">
        <v>142</v>
      </c>
      <c r="F159" s="27">
        <f>F160</f>
        <v>423.40985000000001</v>
      </c>
      <c r="G159" s="27">
        <f>G160</f>
        <v>261.88143000000002</v>
      </c>
      <c r="H159" s="119">
        <f t="shared" si="57"/>
        <v>61.850575748296841</v>
      </c>
      <c r="I159" s="27">
        <f t="shared" si="64"/>
        <v>161.52842000000001</v>
      </c>
    </row>
    <row r="160" spans="1:9" ht="22.5" customHeight="1" x14ac:dyDescent="0.25">
      <c r="A160" s="57" t="s">
        <v>167</v>
      </c>
      <c r="B160" s="54">
        <v>5</v>
      </c>
      <c r="C160" s="55">
        <v>1</v>
      </c>
      <c r="D160" s="38" t="s">
        <v>168</v>
      </c>
      <c r="E160" s="16" t="s">
        <v>142</v>
      </c>
      <c r="F160" s="27">
        <f>F161</f>
        <v>423.40985000000001</v>
      </c>
      <c r="G160" s="27">
        <f t="shared" si="64"/>
        <v>261.88143000000002</v>
      </c>
      <c r="H160" s="119">
        <f t="shared" si="57"/>
        <v>61.850575748296841</v>
      </c>
      <c r="I160" s="27">
        <f t="shared" si="64"/>
        <v>161.52842000000001</v>
      </c>
    </row>
    <row r="161" spans="1:9" ht="45" customHeight="1" x14ac:dyDescent="0.25">
      <c r="A161" s="57" t="s">
        <v>238</v>
      </c>
      <c r="B161" s="54">
        <v>5</v>
      </c>
      <c r="C161" s="55">
        <v>1</v>
      </c>
      <c r="D161" s="38" t="s">
        <v>89</v>
      </c>
      <c r="E161" s="16" t="s">
        <v>142</v>
      </c>
      <c r="F161" s="27">
        <f>F162+F164</f>
        <v>423.40985000000001</v>
      </c>
      <c r="G161" s="27">
        <f t="shared" ref="G161:I161" si="65">G162+G164</f>
        <v>261.88143000000002</v>
      </c>
      <c r="H161" s="119">
        <f t="shared" si="57"/>
        <v>61.850575748296841</v>
      </c>
      <c r="I161" s="27">
        <f t="shared" si="65"/>
        <v>161.52842000000001</v>
      </c>
    </row>
    <row r="162" spans="1:9" ht="22.5" customHeight="1" x14ac:dyDescent="0.25">
      <c r="A162" s="58" t="s">
        <v>143</v>
      </c>
      <c r="B162" s="54">
        <v>5</v>
      </c>
      <c r="C162" s="55">
        <v>1</v>
      </c>
      <c r="D162" s="38" t="s">
        <v>89</v>
      </c>
      <c r="E162" s="16" t="s">
        <v>144</v>
      </c>
      <c r="F162" s="27">
        <f>F163</f>
        <v>369.6</v>
      </c>
      <c r="G162" s="27">
        <f t="shared" si="64"/>
        <v>208.07158000000001</v>
      </c>
      <c r="H162" s="119">
        <f t="shared" si="57"/>
        <v>56.296423160173163</v>
      </c>
      <c r="I162" s="27">
        <f t="shared" si="64"/>
        <v>161.52842000000001</v>
      </c>
    </row>
    <row r="163" spans="1:9" ht="22.5" customHeight="1" x14ac:dyDescent="0.25">
      <c r="A163" s="59" t="s">
        <v>145</v>
      </c>
      <c r="B163" s="43">
        <v>5</v>
      </c>
      <c r="C163" s="44">
        <v>1</v>
      </c>
      <c r="D163" s="37" t="s">
        <v>89</v>
      </c>
      <c r="E163" s="18" t="s">
        <v>146</v>
      </c>
      <c r="F163" s="28">
        <v>369.6</v>
      </c>
      <c r="G163" s="28">
        <v>208.07158000000001</v>
      </c>
      <c r="H163" s="119">
        <f t="shared" si="57"/>
        <v>56.296423160173163</v>
      </c>
      <c r="I163" s="28">
        <f>F163-G163</f>
        <v>161.52842000000001</v>
      </c>
    </row>
    <row r="164" spans="1:9" ht="22.5" customHeight="1" x14ac:dyDescent="0.25">
      <c r="A164" s="58" t="s">
        <v>245</v>
      </c>
      <c r="B164" s="54">
        <v>5</v>
      </c>
      <c r="C164" s="55">
        <v>1</v>
      </c>
      <c r="D164" s="38" t="s">
        <v>89</v>
      </c>
      <c r="E164" s="16">
        <v>600</v>
      </c>
      <c r="F164" s="27">
        <f>F165</f>
        <v>53.809850000000004</v>
      </c>
      <c r="G164" s="27">
        <f t="shared" ref="G164:I164" si="66">G165</f>
        <v>53.809849999999997</v>
      </c>
      <c r="H164" s="119">
        <f t="shared" si="57"/>
        <v>99.999999999999986</v>
      </c>
      <c r="I164" s="27">
        <f t="shared" si="66"/>
        <v>0</v>
      </c>
    </row>
    <row r="165" spans="1:9" ht="22.5" customHeight="1" x14ac:dyDescent="0.25">
      <c r="A165" s="59" t="s">
        <v>246</v>
      </c>
      <c r="B165" s="43">
        <v>5</v>
      </c>
      <c r="C165" s="44">
        <v>1</v>
      </c>
      <c r="D165" s="37">
        <v>1222108</v>
      </c>
      <c r="E165" s="18">
        <v>630</v>
      </c>
      <c r="F165" s="28">
        <f>53.81-0.15/1000</f>
        <v>53.809850000000004</v>
      </c>
      <c r="G165" s="28">
        <v>53.809849999999997</v>
      </c>
      <c r="H165" s="119">
        <f t="shared" si="57"/>
        <v>99.999999999999986</v>
      </c>
      <c r="I165" s="73">
        <f>F165-G165</f>
        <v>0</v>
      </c>
    </row>
    <row r="166" spans="1:9" ht="15" customHeight="1" x14ac:dyDescent="0.25">
      <c r="A166" s="56" t="s">
        <v>61</v>
      </c>
      <c r="B166" s="43">
        <v>5</v>
      </c>
      <c r="C166" s="44">
        <v>2</v>
      </c>
      <c r="D166" s="37" t="s">
        <v>142</v>
      </c>
      <c r="E166" s="18" t="s">
        <v>142</v>
      </c>
      <c r="F166" s="28">
        <f>F167</f>
        <v>372.59399999999999</v>
      </c>
      <c r="G166" s="28">
        <f t="shared" ref="G166:I166" si="67">G167</f>
        <v>85</v>
      </c>
      <c r="H166" s="119">
        <f t="shared" si="57"/>
        <v>22.813035099867417</v>
      </c>
      <c r="I166" s="28">
        <f t="shared" si="67"/>
        <v>287.59399999999999</v>
      </c>
    </row>
    <row r="167" spans="1:9" ht="33.75" customHeight="1" x14ac:dyDescent="0.25">
      <c r="A167" s="57" t="s">
        <v>237</v>
      </c>
      <c r="B167" s="54">
        <v>5</v>
      </c>
      <c r="C167" s="55">
        <v>2</v>
      </c>
      <c r="D167" s="38" t="s">
        <v>164</v>
      </c>
      <c r="E167" s="16" t="s">
        <v>142</v>
      </c>
      <c r="F167" s="27">
        <f>F168+F176+F179</f>
        <v>372.59399999999999</v>
      </c>
      <c r="G167" s="27">
        <f>G168+G176+G179</f>
        <v>85</v>
      </c>
      <c r="H167" s="119">
        <f t="shared" si="57"/>
        <v>22.813035099867417</v>
      </c>
      <c r="I167" s="27">
        <f>I168+I176+I179</f>
        <v>287.59399999999999</v>
      </c>
    </row>
    <row r="168" spans="1:9" ht="22.5" customHeight="1" x14ac:dyDescent="0.25">
      <c r="A168" s="57" t="s">
        <v>165</v>
      </c>
      <c r="B168" s="54">
        <v>5</v>
      </c>
      <c r="C168" s="55">
        <v>2</v>
      </c>
      <c r="D168" s="38" t="s">
        <v>166</v>
      </c>
      <c r="E168" s="16" t="s">
        <v>142</v>
      </c>
      <c r="F168" s="27">
        <f>F172+F169</f>
        <v>287.59399999999999</v>
      </c>
      <c r="G168" s="27">
        <f t="shared" ref="G168:I168" si="68">G172+G169</f>
        <v>0</v>
      </c>
      <c r="H168" s="119">
        <f t="shared" si="57"/>
        <v>0</v>
      </c>
      <c r="I168" s="27">
        <f t="shared" si="68"/>
        <v>287.59399999999999</v>
      </c>
    </row>
    <row r="169" spans="1:9" ht="74.25" customHeight="1" x14ac:dyDescent="0.25">
      <c r="A169" s="57" t="s">
        <v>250</v>
      </c>
      <c r="B169" s="54">
        <v>5</v>
      </c>
      <c r="C169" s="55">
        <v>2</v>
      </c>
      <c r="D169" s="38">
        <v>1215430</v>
      </c>
      <c r="E169" s="16"/>
      <c r="F169" s="27">
        <f>F170</f>
        <v>273.19400000000002</v>
      </c>
      <c r="G169" s="27">
        <f t="shared" ref="G169:I170" si="69">G170</f>
        <v>0</v>
      </c>
      <c r="H169" s="119">
        <f t="shared" si="57"/>
        <v>0</v>
      </c>
      <c r="I169" s="27">
        <f t="shared" si="69"/>
        <v>273.19400000000002</v>
      </c>
    </row>
    <row r="170" spans="1:9" ht="22.5" customHeight="1" x14ac:dyDescent="0.25">
      <c r="A170" s="57" t="s">
        <v>143</v>
      </c>
      <c r="B170" s="54">
        <v>5</v>
      </c>
      <c r="C170" s="55">
        <v>2</v>
      </c>
      <c r="D170" s="38">
        <v>1215430</v>
      </c>
      <c r="E170" s="16">
        <v>200</v>
      </c>
      <c r="F170" s="27">
        <f>F171</f>
        <v>273.19400000000002</v>
      </c>
      <c r="G170" s="27">
        <f t="shared" si="69"/>
        <v>0</v>
      </c>
      <c r="H170" s="119">
        <f t="shared" si="57"/>
        <v>0</v>
      </c>
      <c r="I170" s="27">
        <f t="shared" si="69"/>
        <v>273.19400000000002</v>
      </c>
    </row>
    <row r="171" spans="1:9" ht="22.5" customHeight="1" x14ac:dyDescent="0.25">
      <c r="A171" s="62" t="s">
        <v>145</v>
      </c>
      <c r="B171" s="43">
        <v>5</v>
      </c>
      <c r="C171" s="44">
        <v>2</v>
      </c>
      <c r="D171" s="37">
        <v>1215430</v>
      </c>
      <c r="E171" s="18">
        <v>240</v>
      </c>
      <c r="F171" s="28">
        <v>273.19400000000002</v>
      </c>
      <c r="G171" s="28">
        <v>0</v>
      </c>
      <c r="H171" s="119">
        <f t="shared" si="57"/>
        <v>0</v>
      </c>
      <c r="I171" s="28">
        <f>F171-G171</f>
        <v>273.19400000000002</v>
      </c>
    </row>
    <row r="172" spans="1:9" ht="22.5" customHeight="1" x14ac:dyDescent="0.25">
      <c r="A172" s="57" t="s">
        <v>124</v>
      </c>
      <c r="B172" s="54">
        <v>5</v>
      </c>
      <c r="C172" s="55">
        <v>2</v>
      </c>
      <c r="D172" s="38" t="s">
        <v>125</v>
      </c>
      <c r="E172" s="16" t="s">
        <v>142</v>
      </c>
      <c r="F172" s="27">
        <f>F173</f>
        <v>14.4</v>
      </c>
      <c r="G172" s="27">
        <f t="shared" ref="G172:I173" si="70">G173</f>
        <v>0</v>
      </c>
      <c r="H172" s="119">
        <f t="shared" si="57"/>
        <v>0</v>
      </c>
      <c r="I172" s="27">
        <f t="shared" si="70"/>
        <v>14.4</v>
      </c>
    </row>
    <row r="173" spans="1:9" ht="22.5" customHeight="1" x14ac:dyDescent="0.25">
      <c r="A173" s="58" t="s">
        <v>143</v>
      </c>
      <c r="B173" s="54">
        <v>5</v>
      </c>
      <c r="C173" s="55">
        <v>2</v>
      </c>
      <c r="D173" s="38" t="s">
        <v>125</v>
      </c>
      <c r="E173" s="16" t="s">
        <v>144</v>
      </c>
      <c r="F173" s="27">
        <f>F174</f>
        <v>14.4</v>
      </c>
      <c r="G173" s="27">
        <f t="shared" si="70"/>
        <v>0</v>
      </c>
      <c r="H173" s="119">
        <f t="shared" si="57"/>
        <v>0</v>
      </c>
      <c r="I173" s="27">
        <f t="shared" si="70"/>
        <v>14.4</v>
      </c>
    </row>
    <row r="174" spans="1:9" ht="22.5" customHeight="1" x14ac:dyDescent="0.25">
      <c r="A174" s="59" t="s">
        <v>145</v>
      </c>
      <c r="B174" s="43">
        <v>5</v>
      </c>
      <c r="C174" s="44">
        <v>2</v>
      </c>
      <c r="D174" s="37" t="s">
        <v>125</v>
      </c>
      <c r="E174" s="18" t="s">
        <v>146</v>
      </c>
      <c r="F174" s="28">
        <v>14.4</v>
      </c>
      <c r="G174" s="28">
        <v>0</v>
      </c>
      <c r="H174" s="119">
        <f t="shared" si="57"/>
        <v>0</v>
      </c>
      <c r="I174" s="28">
        <f>F174-G174</f>
        <v>14.4</v>
      </c>
    </row>
    <row r="175" spans="1:9" ht="22.5" customHeight="1" x14ac:dyDescent="0.25">
      <c r="A175" s="57" t="s">
        <v>169</v>
      </c>
      <c r="B175" s="54">
        <v>5</v>
      </c>
      <c r="C175" s="55">
        <v>2</v>
      </c>
      <c r="D175" s="38" t="s">
        <v>170</v>
      </c>
      <c r="E175" s="16" t="s">
        <v>142</v>
      </c>
      <c r="F175" s="27">
        <f>F176</f>
        <v>0</v>
      </c>
      <c r="G175" s="27">
        <f t="shared" ref="G175:I177" si="71">G176</f>
        <v>0</v>
      </c>
      <c r="H175" s="119">
        <v>0</v>
      </c>
      <c r="I175" s="27">
        <f t="shared" si="71"/>
        <v>0</v>
      </c>
    </row>
    <row r="176" spans="1:9" ht="45" customHeight="1" x14ac:dyDescent="0.25">
      <c r="A176" s="57" t="s">
        <v>238</v>
      </c>
      <c r="B176" s="54">
        <v>5</v>
      </c>
      <c r="C176" s="55">
        <v>2</v>
      </c>
      <c r="D176" s="38" t="s">
        <v>90</v>
      </c>
      <c r="E176" s="16" t="s">
        <v>142</v>
      </c>
      <c r="F176" s="27">
        <f>F177</f>
        <v>0</v>
      </c>
      <c r="G176" s="27">
        <f t="shared" si="71"/>
        <v>0</v>
      </c>
      <c r="H176" s="119">
        <v>0</v>
      </c>
      <c r="I176" s="27">
        <f t="shared" si="71"/>
        <v>0</v>
      </c>
    </row>
    <row r="177" spans="1:9" ht="22.5" customHeight="1" x14ac:dyDescent="0.25">
      <c r="A177" s="58" t="s">
        <v>143</v>
      </c>
      <c r="B177" s="54">
        <v>5</v>
      </c>
      <c r="C177" s="55">
        <v>2</v>
      </c>
      <c r="D177" s="38" t="s">
        <v>90</v>
      </c>
      <c r="E177" s="16" t="s">
        <v>144</v>
      </c>
      <c r="F177" s="27">
        <f>F178</f>
        <v>0</v>
      </c>
      <c r="G177" s="27">
        <f t="shared" si="71"/>
        <v>0</v>
      </c>
      <c r="H177" s="119">
        <v>0</v>
      </c>
      <c r="I177" s="27">
        <f t="shared" si="71"/>
        <v>0</v>
      </c>
    </row>
    <row r="178" spans="1:9" ht="22.5" customHeight="1" x14ac:dyDescent="0.25">
      <c r="A178" s="59" t="s">
        <v>145</v>
      </c>
      <c r="B178" s="43">
        <v>5</v>
      </c>
      <c r="C178" s="44">
        <v>2</v>
      </c>
      <c r="D178" s="37" t="s">
        <v>90</v>
      </c>
      <c r="E178" s="18" t="s">
        <v>146</v>
      </c>
      <c r="F178" s="28">
        <v>0</v>
      </c>
      <c r="G178" s="28">
        <v>0</v>
      </c>
      <c r="H178" s="119">
        <v>0</v>
      </c>
      <c r="I178" s="28">
        <f>F178-G178</f>
        <v>0</v>
      </c>
    </row>
    <row r="179" spans="1:9" ht="22.5" customHeight="1" x14ac:dyDescent="0.25">
      <c r="A179" s="57" t="s">
        <v>171</v>
      </c>
      <c r="B179" s="54">
        <v>5</v>
      </c>
      <c r="C179" s="55">
        <v>2</v>
      </c>
      <c r="D179" s="38" t="s">
        <v>172</v>
      </c>
      <c r="E179" s="16" t="s">
        <v>142</v>
      </c>
      <c r="F179" s="27">
        <f>F180</f>
        <v>85</v>
      </c>
      <c r="G179" s="27">
        <f t="shared" ref="G179:I181" si="72">G180</f>
        <v>85</v>
      </c>
      <c r="H179" s="119">
        <f t="shared" si="57"/>
        <v>100</v>
      </c>
      <c r="I179" s="27">
        <f t="shared" si="72"/>
        <v>0</v>
      </c>
    </row>
    <row r="180" spans="1:9" ht="45" customHeight="1" x14ac:dyDescent="0.25">
      <c r="A180" s="57" t="s">
        <v>238</v>
      </c>
      <c r="B180" s="54">
        <v>5</v>
      </c>
      <c r="C180" s="55">
        <v>2</v>
      </c>
      <c r="D180" s="38" t="s">
        <v>88</v>
      </c>
      <c r="E180" s="16" t="s">
        <v>142</v>
      </c>
      <c r="F180" s="27">
        <f>F181</f>
        <v>85</v>
      </c>
      <c r="G180" s="27">
        <f t="shared" si="72"/>
        <v>85</v>
      </c>
      <c r="H180" s="119">
        <f t="shared" si="57"/>
        <v>100</v>
      </c>
      <c r="I180" s="27">
        <f t="shared" si="72"/>
        <v>0</v>
      </c>
    </row>
    <row r="181" spans="1:9" ht="22.5" customHeight="1" x14ac:dyDescent="0.25">
      <c r="A181" s="58" t="s">
        <v>143</v>
      </c>
      <c r="B181" s="54">
        <v>5</v>
      </c>
      <c r="C181" s="55">
        <v>2</v>
      </c>
      <c r="D181" s="38" t="s">
        <v>88</v>
      </c>
      <c r="E181" s="16" t="s">
        <v>144</v>
      </c>
      <c r="F181" s="27">
        <f>F182</f>
        <v>85</v>
      </c>
      <c r="G181" s="27">
        <f t="shared" si="72"/>
        <v>85</v>
      </c>
      <c r="H181" s="119">
        <f t="shared" si="57"/>
        <v>100</v>
      </c>
      <c r="I181" s="27">
        <f t="shared" si="72"/>
        <v>0</v>
      </c>
    </row>
    <row r="182" spans="1:9" ht="22.5" customHeight="1" x14ac:dyDescent="0.25">
      <c r="A182" s="59" t="s">
        <v>145</v>
      </c>
      <c r="B182" s="43">
        <v>5</v>
      </c>
      <c r="C182" s="44">
        <v>2</v>
      </c>
      <c r="D182" s="37" t="s">
        <v>88</v>
      </c>
      <c r="E182" s="18" t="s">
        <v>146</v>
      </c>
      <c r="F182" s="28">
        <v>85</v>
      </c>
      <c r="G182" s="28">
        <v>85</v>
      </c>
      <c r="H182" s="119">
        <f t="shared" si="57"/>
        <v>100</v>
      </c>
      <c r="I182" s="73">
        <f>F182-G182</f>
        <v>0</v>
      </c>
    </row>
    <row r="183" spans="1:9" ht="15" customHeight="1" x14ac:dyDescent="0.25">
      <c r="A183" s="53" t="s">
        <v>45</v>
      </c>
      <c r="B183" s="54">
        <v>5</v>
      </c>
      <c r="C183" s="55">
        <v>3</v>
      </c>
      <c r="D183" s="37" t="s">
        <v>142</v>
      </c>
      <c r="E183" s="18" t="s">
        <v>142</v>
      </c>
      <c r="F183" s="27">
        <f>F191+F184</f>
        <v>453</v>
      </c>
      <c r="G183" s="27">
        <f t="shared" ref="G183:I183" si="73">G191+G184</f>
        <v>261.54629</v>
      </c>
      <c r="H183" s="119">
        <f t="shared" si="57"/>
        <v>57.736487858719642</v>
      </c>
      <c r="I183" s="27">
        <f t="shared" si="73"/>
        <v>191.45371</v>
      </c>
    </row>
    <row r="184" spans="1:9" ht="22.5" customHeight="1" x14ac:dyDescent="0.25">
      <c r="A184" s="53" t="s">
        <v>262</v>
      </c>
      <c r="B184" s="54">
        <v>5</v>
      </c>
      <c r="C184" s="55">
        <v>3</v>
      </c>
      <c r="D184" s="38">
        <v>300000</v>
      </c>
      <c r="E184" s="16"/>
      <c r="F184" s="27">
        <f>F185</f>
        <v>331</v>
      </c>
      <c r="G184" s="27">
        <f t="shared" ref="G184:I185" si="74">G185</f>
        <v>248.56428</v>
      </c>
      <c r="H184" s="119">
        <f t="shared" si="57"/>
        <v>75.094948640483381</v>
      </c>
      <c r="I184" s="27">
        <f t="shared" si="74"/>
        <v>82.435720000000003</v>
      </c>
    </row>
    <row r="185" spans="1:9" ht="15" customHeight="1" x14ac:dyDescent="0.25">
      <c r="A185" s="53" t="s">
        <v>256</v>
      </c>
      <c r="B185" s="54">
        <v>5</v>
      </c>
      <c r="C185" s="55">
        <v>3</v>
      </c>
      <c r="D185" s="38">
        <v>310000</v>
      </c>
      <c r="E185" s="16"/>
      <c r="F185" s="27">
        <f>F186</f>
        <v>331</v>
      </c>
      <c r="G185" s="27">
        <f t="shared" si="74"/>
        <v>248.56428</v>
      </c>
      <c r="H185" s="119">
        <f t="shared" si="57"/>
        <v>75.094948640483381</v>
      </c>
      <c r="I185" s="27">
        <f t="shared" si="74"/>
        <v>82.435720000000003</v>
      </c>
    </row>
    <row r="186" spans="1:9" ht="15" customHeight="1" x14ac:dyDescent="0.25">
      <c r="A186" s="53" t="s">
        <v>257</v>
      </c>
      <c r="B186" s="54">
        <v>5</v>
      </c>
      <c r="C186" s="55">
        <v>3</v>
      </c>
      <c r="D186" s="38">
        <v>312105</v>
      </c>
      <c r="E186" s="16">
        <v>0</v>
      </c>
      <c r="F186" s="27">
        <f>F187+F189</f>
        <v>331</v>
      </c>
      <c r="G186" s="27">
        <f t="shared" ref="G186:I186" si="75">G187+G189</f>
        <v>248.56428</v>
      </c>
      <c r="H186" s="119">
        <f t="shared" si="57"/>
        <v>75.094948640483381</v>
      </c>
      <c r="I186" s="27">
        <f t="shared" si="75"/>
        <v>82.435720000000003</v>
      </c>
    </row>
    <row r="187" spans="1:9" ht="45.75" customHeight="1" x14ac:dyDescent="0.25">
      <c r="A187" s="58" t="s">
        <v>149</v>
      </c>
      <c r="B187" s="54">
        <v>5</v>
      </c>
      <c r="C187" s="55">
        <v>3</v>
      </c>
      <c r="D187" s="38">
        <v>312105</v>
      </c>
      <c r="E187" s="16">
        <v>100</v>
      </c>
      <c r="F187" s="27">
        <f>F188</f>
        <v>275</v>
      </c>
      <c r="G187" s="27">
        <f t="shared" ref="G187:I187" si="76">G188</f>
        <v>234.13427999999999</v>
      </c>
      <c r="H187" s="119">
        <f t="shared" si="57"/>
        <v>85.139738181818174</v>
      </c>
      <c r="I187" s="27">
        <f t="shared" si="76"/>
        <v>40.86572000000001</v>
      </c>
    </row>
    <row r="188" spans="1:9" ht="15" customHeight="1" x14ac:dyDescent="0.25">
      <c r="A188" s="59" t="s">
        <v>151</v>
      </c>
      <c r="B188" s="43">
        <v>5</v>
      </c>
      <c r="C188" s="44">
        <v>3</v>
      </c>
      <c r="D188" s="37">
        <v>312105</v>
      </c>
      <c r="E188" s="18">
        <v>110</v>
      </c>
      <c r="F188" s="28">
        <v>275</v>
      </c>
      <c r="G188" s="28">
        <v>234.13427999999999</v>
      </c>
      <c r="H188" s="119">
        <f t="shared" si="57"/>
        <v>85.139738181818174</v>
      </c>
      <c r="I188" s="28">
        <f>F188-G188</f>
        <v>40.86572000000001</v>
      </c>
    </row>
    <row r="189" spans="1:9" ht="24.75" customHeight="1" x14ac:dyDescent="0.25">
      <c r="A189" s="58" t="s">
        <v>143</v>
      </c>
      <c r="B189" s="54">
        <v>5</v>
      </c>
      <c r="C189" s="55">
        <v>3</v>
      </c>
      <c r="D189" s="38">
        <v>312105</v>
      </c>
      <c r="E189" s="16">
        <v>200</v>
      </c>
      <c r="F189" s="27">
        <f>F190</f>
        <v>56</v>
      </c>
      <c r="G189" s="27">
        <f t="shared" ref="G189:I189" si="77">G190</f>
        <v>14.43</v>
      </c>
      <c r="H189" s="119">
        <f t="shared" si="57"/>
        <v>25.767857142857142</v>
      </c>
      <c r="I189" s="27">
        <f t="shared" si="77"/>
        <v>41.57</v>
      </c>
    </row>
    <row r="190" spans="1:9" ht="27.75" customHeight="1" x14ac:dyDescent="0.25">
      <c r="A190" s="59" t="s">
        <v>145</v>
      </c>
      <c r="B190" s="43">
        <v>5</v>
      </c>
      <c r="C190" s="44">
        <v>3</v>
      </c>
      <c r="D190" s="37">
        <v>312105</v>
      </c>
      <c r="E190" s="18">
        <v>240</v>
      </c>
      <c r="F190" s="28">
        <v>56</v>
      </c>
      <c r="G190" s="28">
        <v>14.43</v>
      </c>
      <c r="H190" s="119">
        <f t="shared" si="57"/>
        <v>25.767857142857142</v>
      </c>
      <c r="I190" s="28">
        <f>F190-G190</f>
        <v>41.57</v>
      </c>
    </row>
    <row r="191" spans="1:9" ht="22.5" customHeight="1" x14ac:dyDescent="0.25">
      <c r="A191" s="57" t="s">
        <v>197</v>
      </c>
      <c r="B191" s="54">
        <v>5</v>
      </c>
      <c r="C191" s="55">
        <v>3</v>
      </c>
      <c r="D191" s="38" t="s">
        <v>198</v>
      </c>
      <c r="E191" s="16" t="s">
        <v>142</v>
      </c>
      <c r="F191" s="27">
        <f>F192+F195</f>
        <v>122</v>
      </c>
      <c r="G191" s="27">
        <f t="shared" ref="G191:I191" si="78">G192+G195</f>
        <v>12.982010000000001</v>
      </c>
      <c r="H191" s="119">
        <f t="shared" si="57"/>
        <v>10.640991803278689</v>
      </c>
      <c r="I191" s="27">
        <f t="shared" si="78"/>
        <v>109.01799</v>
      </c>
    </row>
    <row r="192" spans="1:9" ht="15" customHeight="1" x14ac:dyDescent="0.25">
      <c r="A192" s="57" t="s">
        <v>128</v>
      </c>
      <c r="B192" s="54">
        <v>5</v>
      </c>
      <c r="C192" s="55">
        <v>3</v>
      </c>
      <c r="D192" s="38" t="s">
        <v>129</v>
      </c>
      <c r="E192" s="16" t="s">
        <v>142</v>
      </c>
      <c r="F192" s="27">
        <f>F193</f>
        <v>122</v>
      </c>
      <c r="G192" s="27">
        <f t="shared" ref="G192:I193" si="79">G193</f>
        <v>12.982010000000001</v>
      </c>
      <c r="H192" s="119">
        <f t="shared" si="57"/>
        <v>10.640991803278689</v>
      </c>
      <c r="I192" s="27">
        <f t="shared" si="79"/>
        <v>109.01799</v>
      </c>
    </row>
    <row r="193" spans="1:9" ht="22.5" customHeight="1" x14ac:dyDescent="0.25">
      <c r="A193" s="58" t="s">
        <v>143</v>
      </c>
      <c r="B193" s="54">
        <v>5</v>
      </c>
      <c r="C193" s="55">
        <v>3</v>
      </c>
      <c r="D193" s="38" t="s">
        <v>129</v>
      </c>
      <c r="E193" s="16" t="s">
        <v>144</v>
      </c>
      <c r="F193" s="27">
        <f>F194</f>
        <v>122</v>
      </c>
      <c r="G193" s="27">
        <f t="shared" si="79"/>
        <v>12.982010000000001</v>
      </c>
      <c r="H193" s="119">
        <f t="shared" si="57"/>
        <v>10.640991803278689</v>
      </c>
      <c r="I193" s="27">
        <f t="shared" si="79"/>
        <v>109.01799</v>
      </c>
    </row>
    <row r="194" spans="1:9" ht="22.5" customHeight="1" x14ac:dyDescent="0.25">
      <c r="A194" s="59" t="s">
        <v>145</v>
      </c>
      <c r="B194" s="43">
        <v>5</v>
      </c>
      <c r="C194" s="44">
        <v>3</v>
      </c>
      <c r="D194" s="37" t="s">
        <v>129</v>
      </c>
      <c r="E194" s="18" t="s">
        <v>146</v>
      </c>
      <c r="F194" s="28">
        <v>122</v>
      </c>
      <c r="G194" s="28">
        <v>12.982010000000001</v>
      </c>
      <c r="H194" s="119">
        <f t="shared" si="57"/>
        <v>10.640991803278689</v>
      </c>
      <c r="I194" s="28">
        <f>F194-G194</f>
        <v>109.01799</v>
      </c>
    </row>
    <row r="195" spans="1:9" ht="22.5" customHeight="1" x14ac:dyDescent="0.25">
      <c r="A195" s="57" t="s">
        <v>130</v>
      </c>
      <c r="B195" s="54">
        <v>5</v>
      </c>
      <c r="C195" s="55">
        <v>3</v>
      </c>
      <c r="D195" s="38" t="s">
        <v>131</v>
      </c>
      <c r="E195" s="16" t="s">
        <v>142</v>
      </c>
      <c r="F195" s="27">
        <f>F196</f>
        <v>0</v>
      </c>
      <c r="G195" s="27">
        <f t="shared" ref="G195:I196" si="80">G196</f>
        <v>0</v>
      </c>
      <c r="H195" s="119">
        <v>0</v>
      </c>
      <c r="I195" s="27">
        <f t="shared" si="80"/>
        <v>0</v>
      </c>
    </row>
    <row r="196" spans="1:9" ht="22.5" customHeight="1" x14ac:dyDescent="0.25">
      <c r="A196" s="58" t="s">
        <v>143</v>
      </c>
      <c r="B196" s="54">
        <v>5</v>
      </c>
      <c r="C196" s="55">
        <v>3</v>
      </c>
      <c r="D196" s="38" t="s">
        <v>131</v>
      </c>
      <c r="E196" s="16" t="s">
        <v>144</v>
      </c>
      <c r="F196" s="27">
        <f>F197</f>
        <v>0</v>
      </c>
      <c r="G196" s="27">
        <f t="shared" si="80"/>
        <v>0</v>
      </c>
      <c r="H196" s="119">
        <v>0</v>
      </c>
      <c r="I196" s="27">
        <f t="shared" si="80"/>
        <v>0</v>
      </c>
    </row>
    <row r="197" spans="1:9" ht="22.5" customHeight="1" x14ac:dyDescent="0.25">
      <c r="A197" s="59" t="s">
        <v>145</v>
      </c>
      <c r="B197" s="43">
        <v>5</v>
      </c>
      <c r="C197" s="44">
        <v>3</v>
      </c>
      <c r="D197" s="37" t="s">
        <v>131</v>
      </c>
      <c r="E197" s="18" t="s">
        <v>146</v>
      </c>
      <c r="F197" s="28">
        <v>0</v>
      </c>
      <c r="G197" s="28">
        <v>0</v>
      </c>
      <c r="H197" s="119">
        <v>0</v>
      </c>
      <c r="I197" s="28">
        <f>F197-G197</f>
        <v>0</v>
      </c>
    </row>
    <row r="198" spans="1:9" ht="15" customHeight="1" x14ac:dyDescent="0.25">
      <c r="A198" s="53" t="s">
        <v>92</v>
      </c>
      <c r="B198" s="54">
        <v>8</v>
      </c>
      <c r="C198" s="55">
        <v>0</v>
      </c>
      <c r="D198" s="38" t="s">
        <v>142</v>
      </c>
      <c r="E198" s="16" t="s">
        <v>142</v>
      </c>
      <c r="F198" s="27">
        <f>F199</f>
        <v>1907.2000000000003</v>
      </c>
      <c r="G198" s="27">
        <f t="shared" ref="G198:I199" si="81">G199</f>
        <v>1021.81157</v>
      </c>
      <c r="H198" s="119">
        <f t="shared" si="57"/>
        <v>53.576529467281873</v>
      </c>
      <c r="I198" s="27">
        <f t="shared" si="81"/>
        <v>885.3884300000002</v>
      </c>
    </row>
    <row r="199" spans="1:9" ht="15" customHeight="1" x14ac:dyDescent="0.25">
      <c r="A199" s="56" t="s">
        <v>46</v>
      </c>
      <c r="B199" s="43">
        <v>8</v>
      </c>
      <c r="C199" s="44">
        <v>1</v>
      </c>
      <c r="D199" s="37" t="s">
        <v>142</v>
      </c>
      <c r="E199" s="18" t="s">
        <v>142</v>
      </c>
      <c r="F199" s="28">
        <f>F200</f>
        <v>1907.2000000000003</v>
      </c>
      <c r="G199" s="28">
        <f t="shared" si="81"/>
        <v>1021.81157</v>
      </c>
      <c r="H199" s="119">
        <f t="shared" si="57"/>
        <v>53.576529467281873</v>
      </c>
      <c r="I199" s="28">
        <f t="shared" si="81"/>
        <v>885.3884300000002</v>
      </c>
    </row>
    <row r="200" spans="1:9" ht="22.5" customHeight="1" x14ac:dyDescent="0.25">
      <c r="A200" s="57" t="s">
        <v>239</v>
      </c>
      <c r="B200" s="54">
        <v>8</v>
      </c>
      <c r="C200" s="55">
        <v>1</v>
      </c>
      <c r="D200" s="38" t="s">
        <v>53</v>
      </c>
      <c r="E200" s="16" t="s">
        <v>142</v>
      </c>
      <c r="F200" s="27">
        <f>F201+F208+F217</f>
        <v>1907.2000000000003</v>
      </c>
      <c r="G200" s="27">
        <f t="shared" ref="G200:I200" si="82">G201+G208+G217</f>
        <v>1021.81157</v>
      </c>
      <c r="H200" s="119">
        <f t="shared" ref="H200:H247" si="83">G200/F200*100</f>
        <v>53.576529467281873</v>
      </c>
      <c r="I200" s="27">
        <f t="shared" si="82"/>
        <v>885.3884300000002</v>
      </c>
    </row>
    <row r="201" spans="1:9" ht="22.5" customHeight="1" x14ac:dyDescent="0.25">
      <c r="A201" s="57" t="s">
        <v>147</v>
      </c>
      <c r="B201" s="54">
        <v>8</v>
      </c>
      <c r="C201" s="55">
        <v>1</v>
      </c>
      <c r="D201" s="38" t="s">
        <v>54</v>
      </c>
      <c r="E201" s="16" t="s">
        <v>142</v>
      </c>
      <c r="F201" s="27">
        <f>F202+F205</f>
        <v>43.7</v>
      </c>
      <c r="G201" s="27">
        <f t="shared" ref="G201:I201" si="84">G202+G205</f>
        <v>0</v>
      </c>
      <c r="H201" s="119">
        <f t="shared" si="83"/>
        <v>0</v>
      </c>
      <c r="I201" s="27">
        <f t="shared" si="84"/>
        <v>43.7</v>
      </c>
    </row>
    <row r="202" spans="1:9" ht="22.5" customHeight="1" x14ac:dyDescent="0.25">
      <c r="A202" s="57" t="s">
        <v>132</v>
      </c>
      <c r="B202" s="54">
        <v>8</v>
      </c>
      <c r="C202" s="55">
        <v>1</v>
      </c>
      <c r="D202" s="38" t="s">
        <v>133</v>
      </c>
      <c r="E202" s="16" t="s">
        <v>142</v>
      </c>
      <c r="F202" s="27">
        <f>F203</f>
        <v>11.9</v>
      </c>
      <c r="G202" s="27">
        <f t="shared" ref="G202:I203" si="85">G203</f>
        <v>0</v>
      </c>
      <c r="H202" s="119">
        <f t="shared" si="83"/>
        <v>0</v>
      </c>
      <c r="I202" s="27">
        <f t="shared" si="85"/>
        <v>11.9</v>
      </c>
    </row>
    <row r="203" spans="1:9" ht="22.5" customHeight="1" x14ac:dyDescent="0.25">
      <c r="A203" s="58" t="s">
        <v>143</v>
      </c>
      <c r="B203" s="54">
        <v>8</v>
      </c>
      <c r="C203" s="55">
        <v>1</v>
      </c>
      <c r="D203" s="38" t="s">
        <v>133</v>
      </c>
      <c r="E203" s="16" t="s">
        <v>144</v>
      </c>
      <c r="F203" s="27">
        <f>F204</f>
        <v>11.9</v>
      </c>
      <c r="G203" s="27">
        <f t="shared" si="85"/>
        <v>0</v>
      </c>
      <c r="H203" s="119">
        <f t="shared" si="83"/>
        <v>0</v>
      </c>
      <c r="I203" s="27">
        <f t="shared" si="85"/>
        <v>11.9</v>
      </c>
    </row>
    <row r="204" spans="1:9" ht="22.5" customHeight="1" x14ac:dyDescent="0.25">
      <c r="A204" s="59" t="s">
        <v>145</v>
      </c>
      <c r="B204" s="43">
        <v>8</v>
      </c>
      <c r="C204" s="44">
        <v>1</v>
      </c>
      <c r="D204" s="37" t="s">
        <v>133</v>
      </c>
      <c r="E204" s="18" t="s">
        <v>146</v>
      </c>
      <c r="F204" s="28">
        <v>11.9</v>
      </c>
      <c r="G204" s="28">
        <v>0</v>
      </c>
      <c r="H204" s="119">
        <f t="shared" si="83"/>
        <v>0</v>
      </c>
      <c r="I204" s="28">
        <f>F204-G204</f>
        <v>11.9</v>
      </c>
    </row>
    <row r="205" spans="1:9" ht="22.5" customHeight="1" x14ac:dyDescent="0.25">
      <c r="A205" s="57" t="s">
        <v>105</v>
      </c>
      <c r="B205" s="54">
        <v>8</v>
      </c>
      <c r="C205" s="55">
        <v>1</v>
      </c>
      <c r="D205" s="38" t="s">
        <v>59</v>
      </c>
      <c r="E205" s="16" t="s">
        <v>142</v>
      </c>
      <c r="F205" s="27">
        <f>F206</f>
        <v>31.8</v>
      </c>
      <c r="G205" s="27">
        <f t="shared" ref="G205:I206" si="86">G206</f>
        <v>0</v>
      </c>
      <c r="H205" s="119">
        <f t="shared" si="83"/>
        <v>0</v>
      </c>
      <c r="I205" s="27">
        <f t="shared" si="86"/>
        <v>31.8</v>
      </c>
    </row>
    <row r="206" spans="1:9" ht="22.5" customHeight="1" x14ac:dyDescent="0.25">
      <c r="A206" s="58" t="s">
        <v>143</v>
      </c>
      <c r="B206" s="54">
        <v>8</v>
      </c>
      <c r="C206" s="55">
        <v>1</v>
      </c>
      <c r="D206" s="38" t="s">
        <v>59</v>
      </c>
      <c r="E206" s="16" t="s">
        <v>144</v>
      </c>
      <c r="F206" s="27">
        <f>F207</f>
        <v>31.8</v>
      </c>
      <c r="G206" s="27">
        <f t="shared" si="86"/>
        <v>0</v>
      </c>
      <c r="H206" s="119">
        <f t="shared" si="83"/>
        <v>0</v>
      </c>
      <c r="I206" s="27">
        <f t="shared" si="86"/>
        <v>31.8</v>
      </c>
    </row>
    <row r="207" spans="1:9" ht="22.5" customHeight="1" x14ac:dyDescent="0.25">
      <c r="A207" s="59" t="s">
        <v>145</v>
      </c>
      <c r="B207" s="43">
        <v>8</v>
      </c>
      <c r="C207" s="44">
        <v>1</v>
      </c>
      <c r="D207" s="37" t="s">
        <v>59</v>
      </c>
      <c r="E207" s="18" t="s">
        <v>146</v>
      </c>
      <c r="F207" s="28">
        <v>31.8</v>
      </c>
      <c r="G207" s="28">
        <v>0</v>
      </c>
      <c r="H207" s="119">
        <f t="shared" si="83"/>
        <v>0</v>
      </c>
      <c r="I207" s="28">
        <f>F207-G207</f>
        <v>31.8</v>
      </c>
    </row>
    <row r="208" spans="1:9" ht="15" customHeight="1" x14ac:dyDescent="0.25">
      <c r="A208" s="57" t="s">
        <v>148</v>
      </c>
      <c r="B208" s="54">
        <v>8</v>
      </c>
      <c r="C208" s="55">
        <v>1</v>
      </c>
      <c r="D208" s="38" t="s">
        <v>55</v>
      </c>
      <c r="E208" s="16" t="s">
        <v>142</v>
      </c>
      <c r="F208" s="27">
        <f>F209+F214</f>
        <v>1339.4</v>
      </c>
      <c r="G208" s="27">
        <f t="shared" ref="G208:I208" si="87">G209+G214</f>
        <v>816.59287999999992</v>
      </c>
      <c r="H208" s="119">
        <f t="shared" si="83"/>
        <v>60.967065850380756</v>
      </c>
      <c r="I208" s="27">
        <f t="shared" si="87"/>
        <v>522.80712000000017</v>
      </c>
    </row>
    <row r="209" spans="1:9" ht="45" customHeight="1" x14ac:dyDescent="0.25">
      <c r="A209" s="57" t="s">
        <v>108</v>
      </c>
      <c r="B209" s="54">
        <v>8</v>
      </c>
      <c r="C209" s="55">
        <v>1</v>
      </c>
      <c r="D209" s="38" t="s">
        <v>56</v>
      </c>
      <c r="E209" s="16" t="s">
        <v>142</v>
      </c>
      <c r="F209" s="27">
        <f>F210+F212</f>
        <v>1339.4</v>
      </c>
      <c r="G209" s="27">
        <f t="shared" ref="G209:I209" si="88">G210+G212</f>
        <v>816.59287999999992</v>
      </c>
      <c r="H209" s="119">
        <f t="shared" si="83"/>
        <v>60.967065850380756</v>
      </c>
      <c r="I209" s="27">
        <f t="shared" si="88"/>
        <v>522.80712000000017</v>
      </c>
    </row>
    <row r="210" spans="1:9" ht="45" customHeight="1" x14ac:dyDescent="0.25">
      <c r="A210" s="58" t="s">
        <v>149</v>
      </c>
      <c r="B210" s="54">
        <v>8</v>
      </c>
      <c r="C210" s="55">
        <v>1</v>
      </c>
      <c r="D210" s="38" t="s">
        <v>56</v>
      </c>
      <c r="E210" s="16" t="s">
        <v>150</v>
      </c>
      <c r="F210" s="27">
        <f>F211</f>
        <v>1227.9000000000001</v>
      </c>
      <c r="G210" s="27">
        <f t="shared" ref="G210:I210" si="89">G211</f>
        <v>757.90108999999995</v>
      </c>
      <c r="H210" s="119">
        <f t="shared" si="83"/>
        <v>61.723356136493187</v>
      </c>
      <c r="I210" s="27">
        <f t="shared" si="89"/>
        <v>469.99891000000014</v>
      </c>
    </row>
    <row r="211" spans="1:9" ht="15" customHeight="1" x14ac:dyDescent="0.25">
      <c r="A211" s="59" t="s">
        <v>151</v>
      </c>
      <c r="B211" s="43">
        <v>8</v>
      </c>
      <c r="C211" s="44">
        <v>1</v>
      </c>
      <c r="D211" s="37" t="s">
        <v>56</v>
      </c>
      <c r="E211" s="18" t="s">
        <v>152</v>
      </c>
      <c r="F211" s="28">
        <v>1227.9000000000001</v>
      </c>
      <c r="G211" s="28">
        <v>757.90108999999995</v>
      </c>
      <c r="H211" s="119">
        <f t="shared" si="83"/>
        <v>61.723356136493187</v>
      </c>
      <c r="I211" s="73">
        <f>F211-G211</f>
        <v>469.99891000000014</v>
      </c>
    </row>
    <row r="212" spans="1:9" ht="22.5" customHeight="1" x14ac:dyDescent="0.25">
      <c r="A212" s="58" t="s">
        <v>143</v>
      </c>
      <c r="B212" s="54">
        <v>8</v>
      </c>
      <c r="C212" s="55">
        <v>1</v>
      </c>
      <c r="D212" s="38" t="s">
        <v>56</v>
      </c>
      <c r="E212" s="16" t="s">
        <v>144</v>
      </c>
      <c r="F212" s="27">
        <f>F213</f>
        <v>111.5</v>
      </c>
      <c r="G212" s="27">
        <f t="shared" ref="G212:I212" si="90">G213</f>
        <v>58.691789999999997</v>
      </c>
      <c r="H212" s="119">
        <f t="shared" si="83"/>
        <v>52.638376681614353</v>
      </c>
      <c r="I212" s="27">
        <f t="shared" si="90"/>
        <v>52.808210000000003</v>
      </c>
    </row>
    <row r="213" spans="1:9" ht="22.5" customHeight="1" x14ac:dyDescent="0.25">
      <c r="A213" s="59" t="s">
        <v>145</v>
      </c>
      <c r="B213" s="43">
        <v>8</v>
      </c>
      <c r="C213" s="44">
        <v>1</v>
      </c>
      <c r="D213" s="37" t="s">
        <v>56</v>
      </c>
      <c r="E213" s="18" t="s">
        <v>146</v>
      </c>
      <c r="F213" s="28">
        <v>111.5</v>
      </c>
      <c r="G213" s="28">
        <v>58.691789999999997</v>
      </c>
      <c r="H213" s="119">
        <f t="shared" si="83"/>
        <v>52.638376681614353</v>
      </c>
      <c r="I213" s="28">
        <f>F213-G213</f>
        <v>52.808210000000003</v>
      </c>
    </row>
    <row r="214" spans="1:9" ht="146.25" customHeight="1" x14ac:dyDescent="0.25">
      <c r="A214" s="57" t="s">
        <v>134</v>
      </c>
      <c r="B214" s="54">
        <v>8</v>
      </c>
      <c r="C214" s="55">
        <v>1</v>
      </c>
      <c r="D214" s="38" t="s">
        <v>135</v>
      </c>
      <c r="E214" s="16" t="s">
        <v>142</v>
      </c>
      <c r="F214" s="27">
        <f>F215</f>
        <v>0</v>
      </c>
      <c r="G214" s="27">
        <f t="shared" ref="G214:I215" si="91">G215</f>
        <v>0</v>
      </c>
      <c r="H214" s="119">
        <v>0</v>
      </c>
      <c r="I214" s="27">
        <f t="shared" si="91"/>
        <v>0</v>
      </c>
    </row>
    <row r="215" spans="1:9" ht="45" customHeight="1" x14ac:dyDescent="0.25">
      <c r="A215" s="58" t="s">
        <v>149</v>
      </c>
      <c r="B215" s="54">
        <v>8</v>
      </c>
      <c r="C215" s="55">
        <v>1</v>
      </c>
      <c r="D215" s="38" t="s">
        <v>135</v>
      </c>
      <c r="E215" s="16" t="s">
        <v>150</v>
      </c>
      <c r="F215" s="27">
        <f>F216</f>
        <v>0</v>
      </c>
      <c r="G215" s="27">
        <f t="shared" si="91"/>
        <v>0</v>
      </c>
      <c r="H215" s="119">
        <v>0</v>
      </c>
      <c r="I215" s="27">
        <f t="shared" si="91"/>
        <v>0</v>
      </c>
    </row>
    <row r="216" spans="1:9" ht="15" customHeight="1" x14ac:dyDescent="0.25">
      <c r="A216" s="59" t="s">
        <v>151</v>
      </c>
      <c r="B216" s="43">
        <v>8</v>
      </c>
      <c r="C216" s="44">
        <v>1</v>
      </c>
      <c r="D216" s="37" t="s">
        <v>135</v>
      </c>
      <c r="E216" s="18" t="s">
        <v>152</v>
      </c>
      <c r="F216" s="28">
        <v>0</v>
      </c>
      <c r="G216" s="28"/>
      <c r="H216" s="119">
        <v>0</v>
      </c>
      <c r="I216" s="73">
        <f>F216-G216</f>
        <v>0</v>
      </c>
    </row>
    <row r="217" spans="1:9" ht="15" customHeight="1" x14ac:dyDescent="0.25">
      <c r="A217" s="57" t="s">
        <v>153</v>
      </c>
      <c r="B217" s="54">
        <v>8</v>
      </c>
      <c r="C217" s="55">
        <v>1</v>
      </c>
      <c r="D217" s="38" t="s">
        <v>57</v>
      </c>
      <c r="E217" s="16" t="s">
        <v>142</v>
      </c>
      <c r="F217" s="27">
        <f>F218+F225</f>
        <v>524.1</v>
      </c>
      <c r="G217" s="27">
        <f t="shared" ref="G217:I217" si="92">G218+G225</f>
        <v>205.21869000000001</v>
      </c>
      <c r="H217" s="119">
        <f t="shared" si="83"/>
        <v>39.156399542072123</v>
      </c>
      <c r="I217" s="27">
        <f t="shared" si="92"/>
        <v>318.88130999999998</v>
      </c>
    </row>
    <row r="218" spans="1:9" ht="45" customHeight="1" x14ac:dyDescent="0.25">
      <c r="A218" s="57" t="s">
        <v>108</v>
      </c>
      <c r="B218" s="54">
        <v>8</v>
      </c>
      <c r="C218" s="55">
        <v>1</v>
      </c>
      <c r="D218" s="38" t="s">
        <v>58</v>
      </c>
      <c r="E218" s="16" t="s">
        <v>142</v>
      </c>
      <c r="F218" s="27">
        <f>F219+F221+F223</f>
        <v>524.1</v>
      </c>
      <c r="G218" s="27">
        <f t="shared" ref="G218:I218" si="93">G219+G221+G223</f>
        <v>205.21869000000001</v>
      </c>
      <c r="H218" s="119">
        <f t="shared" si="83"/>
        <v>39.156399542072123</v>
      </c>
      <c r="I218" s="27">
        <f t="shared" si="93"/>
        <v>318.88130999999998</v>
      </c>
    </row>
    <row r="219" spans="1:9" ht="45" customHeight="1" x14ac:dyDescent="0.25">
      <c r="A219" s="58" t="s">
        <v>149</v>
      </c>
      <c r="B219" s="54">
        <v>8</v>
      </c>
      <c r="C219" s="55">
        <v>1</v>
      </c>
      <c r="D219" s="38" t="s">
        <v>58</v>
      </c>
      <c r="E219" s="16" t="s">
        <v>150</v>
      </c>
      <c r="F219" s="27">
        <f>F220</f>
        <v>378.9</v>
      </c>
      <c r="G219" s="27">
        <f t="shared" ref="G219:I219" si="94">G220</f>
        <v>125.51563</v>
      </c>
      <c r="H219" s="119">
        <f t="shared" si="83"/>
        <v>33.126320929005018</v>
      </c>
      <c r="I219" s="27">
        <f t="shared" si="94"/>
        <v>253.38436999999999</v>
      </c>
    </row>
    <row r="220" spans="1:9" ht="15" customHeight="1" x14ac:dyDescent="0.25">
      <c r="A220" s="59" t="s">
        <v>151</v>
      </c>
      <c r="B220" s="43">
        <v>8</v>
      </c>
      <c r="C220" s="44">
        <v>1</v>
      </c>
      <c r="D220" s="37" t="s">
        <v>58</v>
      </c>
      <c r="E220" s="18" t="s">
        <v>152</v>
      </c>
      <c r="F220" s="28">
        <v>378.9</v>
      </c>
      <c r="G220" s="28">
        <v>125.51563</v>
      </c>
      <c r="H220" s="119">
        <f t="shared" si="83"/>
        <v>33.126320929005018</v>
      </c>
      <c r="I220" s="73">
        <f>F220-G220</f>
        <v>253.38436999999999</v>
      </c>
    </row>
    <row r="221" spans="1:9" ht="22.5" customHeight="1" x14ac:dyDescent="0.25">
      <c r="A221" s="58" t="s">
        <v>143</v>
      </c>
      <c r="B221" s="54">
        <v>8</v>
      </c>
      <c r="C221" s="55">
        <v>1</v>
      </c>
      <c r="D221" s="38" t="s">
        <v>58</v>
      </c>
      <c r="E221" s="16" t="s">
        <v>144</v>
      </c>
      <c r="F221" s="27">
        <f>F222</f>
        <v>117</v>
      </c>
      <c r="G221" s="27">
        <f t="shared" ref="G221:I221" si="95">G222</f>
        <v>71.555059999999997</v>
      </c>
      <c r="H221" s="119">
        <f t="shared" si="83"/>
        <v>61.15817094017094</v>
      </c>
      <c r="I221" s="27">
        <f t="shared" si="95"/>
        <v>45.444940000000003</v>
      </c>
    </row>
    <row r="222" spans="1:9" ht="22.5" customHeight="1" x14ac:dyDescent="0.25">
      <c r="A222" s="59" t="s">
        <v>145</v>
      </c>
      <c r="B222" s="43">
        <v>8</v>
      </c>
      <c r="C222" s="44">
        <v>1</v>
      </c>
      <c r="D222" s="37" t="s">
        <v>58</v>
      </c>
      <c r="E222" s="18" t="s">
        <v>146</v>
      </c>
      <c r="F222" s="28">
        <v>117</v>
      </c>
      <c r="G222" s="28">
        <v>71.555059999999997</v>
      </c>
      <c r="H222" s="119">
        <f t="shared" si="83"/>
        <v>61.15817094017094</v>
      </c>
      <c r="I222" s="73">
        <f>F222-G222</f>
        <v>45.444940000000003</v>
      </c>
    </row>
    <row r="223" spans="1:9" ht="22.5" customHeight="1" x14ac:dyDescent="0.25">
      <c r="A223" s="58" t="s">
        <v>157</v>
      </c>
      <c r="B223" s="54">
        <v>8</v>
      </c>
      <c r="C223" s="55">
        <v>1</v>
      </c>
      <c r="D223" s="38">
        <v>590059</v>
      </c>
      <c r="E223" s="16">
        <v>800</v>
      </c>
      <c r="F223" s="27">
        <f>F224</f>
        <v>28.2</v>
      </c>
      <c r="G223" s="27">
        <f t="shared" ref="G223:I223" si="96">G224</f>
        <v>8.1479999999999997</v>
      </c>
      <c r="H223" s="119">
        <f t="shared" si="83"/>
        <v>28.893617021276597</v>
      </c>
      <c r="I223" s="27">
        <f t="shared" si="96"/>
        <v>20.052</v>
      </c>
    </row>
    <row r="224" spans="1:9" ht="22.5" customHeight="1" x14ac:dyDescent="0.25">
      <c r="A224" s="59" t="s">
        <v>249</v>
      </c>
      <c r="B224" s="43">
        <v>8</v>
      </c>
      <c r="C224" s="44">
        <v>1</v>
      </c>
      <c r="D224" s="37">
        <v>590059</v>
      </c>
      <c r="E224" s="18">
        <v>830</v>
      </c>
      <c r="F224" s="28">
        <v>28.2</v>
      </c>
      <c r="G224" s="28">
        <v>8.1479999999999997</v>
      </c>
      <c r="H224" s="119">
        <f t="shared" si="83"/>
        <v>28.893617021276597</v>
      </c>
      <c r="I224" s="28">
        <f>F224-G224</f>
        <v>20.052</v>
      </c>
    </row>
    <row r="225" spans="1:9" ht="146.25" customHeight="1" x14ac:dyDescent="0.25">
      <c r="A225" s="57" t="s">
        <v>134</v>
      </c>
      <c r="B225" s="54">
        <v>8</v>
      </c>
      <c r="C225" s="55">
        <v>1</v>
      </c>
      <c r="D225" s="38" t="s">
        <v>136</v>
      </c>
      <c r="E225" s="16" t="s">
        <v>142</v>
      </c>
      <c r="F225" s="27">
        <f>F226</f>
        <v>0</v>
      </c>
      <c r="G225" s="27">
        <f t="shared" ref="G225:I226" si="97">G226</f>
        <v>0</v>
      </c>
      <c r="H225" s="119">
        <v>0</v>
      </c>
      <c r="I225" s="27">
        <f t="shared" si="97"/>
        <v>0</v>
      </c>
    </row>
    <row r="226" spans="1:9" ht="45" customHeight="1" x14ac:dyDescent="0.25">
      <c r="A226" s="58" t="s">
        <v>149</v>
      </c>
      <c r="B226" s="54">
        <v>8</v>
      </c>
      <c r="C226" s="55">
        <v>1</v>
      </c>
      <c r="D226" s="38" t="s">
        <v>136</v>
      </c>
      <c r="E226" s="16" t="s">
        <v>150</v>
      </c>
      <c r="F226" s="27">
        <f>F227</f>
        <v>0</v>
      </c>
      <c r="G226" s="27">
        <f t="shared" si="97"/>
        <v>0</v>
      </c>
      <c r="H226" s="119">
        <v>0</v>
      </c>
      <c r="I226" s="27">
        <f t="shared" si="97"/>
        <v>0</v>
      </c>
    </row>
    <row r="227" spans="1:9" ht="15" customHeight="1" x14ac:dyDescent="0.25">
      <c r="A227" s="59" t="s">
        <v>151</v>
      </c>
      <c r="B227" s="43">
        <v>8</v>
      </c>
      <c r="C227" s="44">
        <v>1</v>
      </c>
      <c r="D227" s="37" t="s">
        <v>136</v>
      </c>
      <c r="E227" s="18" t="s">
        <v>152</v>
      </c>
      <c r="F227" s="28">
        <v>0</v>
      </c>
      <c r="G227" s="28"/>
      <c r="H227" s="119">
        <v>0</v>
      </c>
      <c r="I227" s="73">
        <f>F227-G227</f>
        <v>0</v>
      </c>
    </row>
    <row r="228" spans="1:9" ht="15" customHeight="1" x14ac:dyDescent="0.25">
      <c r="A228" s="53" t="s">
        <v>93</v>
      </c>
      <c r="B228" s="54">
        <v>11</v>
      </c>
      <c r="C228" s="55">
        <v>0</v>
      </c>
      <c r="D228" s="38" t="s">
        <v>142</v>
      </c>
      <c r="E228" s="16" t="s">
        <v>142</v>
      </c>
      <c r="F228" s="27">
        <f>F229</f>
        <v>3869.7639999999997</v>
      </c>
      <c r="G228" s="27">
        <f t="shared" ref="G228:I231" si="98">G229</f>
        <v>2467.4208800000001</v>
      </c>
      <c r="H228" s="119">
        <f t="shared" si="83"/>
        <v>63.761533778287259</v>
      </c>
      <c r="I228" s="27">
        <f t="shared" si="98"/>
        <v>1402.3431199999998</v>
      </c>
    </row>
    <row r="229" spans="1:9" ht="15" customHeight="1" x14ac:dyDescent="0.25">
      <c r="A229" s="56" t="s">
        <v>47</v>
      </c>
      <c r="B229" s="43">
        <v>11</v>
      </c>
      <c r="C229" s="44">
        <v>1</v>
      </c>
      <c r="D229" s="37" t="s">
        <v>142</v>
      </c>
      <c r="E229" s="18" t="s">
        <v>142</v>
      </c>
      <c r="F229" s="28">
        <f>F230</f>
        <v>3869.7639999999997</v>
      </c>
      <c r="G229" s="28">
        <f t="shared" si="98"/>
        <v>2467.4208800000001</v>
      </c>
      <c r="H229" s="119">
        <f t="shared" si="83"/>
        <v>63.761533778287259</v>
      </c>
      <c r="I229" s="28">
        <f t="shared" si="98"/>
        <v>1402.3431199999998</v>
      </c>
    </row>
    <row r="230" spans="1:9" ht="33.75" customHeight="1" x14ac:dyDescent="0.25">
      <c r="A230" s="57" t="s">
        <v>240</v>
      </c>
      <c r="B230" s="54">
        <v>11</v>
      </c>
      <c r="C230" s="55">
        <v>1</v>
      </c>
      <c r="D230" s="38" t="s">
        <v>63</v>
      </c>
      <c r="E230" s="16" t="s">
        <v>142</v>
      </c>
      <c r="F230" s="27">
        <f>F231</f>
        <v>3869.7639999999997</v>
      </c>
      <c r="G230" s="27">
        <f t="shared" si="98"/>
        <v>2467.4208800000001</v>
      </c>
      <c r="H230" s="119">
        <f t="shared" si="83"/>
        <v>63.761533778287259</v>
      </c>
      <c r="I230" s="27">
        <f t="shared" si="98"/>
        <v>1402.3431199999998</v>
      </c>
    </row>
    <row r="231" spans="1:9" ht="22.5" customHeight="1" x14ac:dyDescent="0.25">
      <c r="A231" s="57" t="s">
        <v>154</v>
      </c>
      <c r="B231" s="54">
        <v>11</v>
      </c>
      <c r="C231" s="55">
        <v>1</v>
      </c>
      <c r="D231" s="38" t="s">
        <v>64</v>
      </c>
      <c r="E231" s="16" t="s">
        <v>142</v>
      </c>
      <c r="F231" s="27">
        <f>F232</f>
        <v>3869.7639999999997</v>
      </c>
      <c r="G231" s="27">
        <f t="shared" si="98"/>
        <v>2467.4208800000001</v>
      </c>
      <c r="H231" s="119">
        <f t="shared" si="83"/>
        <v>63.761533778287259</v>
      </c>
      <c r="I231" s="27">
        <f t="shared" si="98"/>
        <v>1402.3431199999998</v>
      </c>
    </row>
    <row r="232" spans="1:9" ht="45" customHeight="1" x14ac:dyDescent="0.25">
      <c r="A232" s="57" t="s">
        <v>108</v>
      </c>
      <c r="B232" s="54">
        <v>11</v>
      </c>
      <c r="C232" s="55">
        <v>1</v>
      </c>
      <c r="D232" s="38" t="s">
        <v>65</v>
      </c>
      <c r="E232" s="16" t="s">
        <v>142</v>
      </c>
      <c r="F232" s="27">
        <f>F233+F236+F238</f>
        <v>3869.7639999999997</v>
      </c>
      <c r="G232" s="27">
        <f>G233+G236+G238</f>
        <v>2467.4208800000001</v>
      </c>
      <c r="H232" s="119">
        <f t="shared" si="83"/>
        <v>63.761533778287259</v>
      </c>
      <c r="I232" s="27">
        <f t="shared" ref="I232" si="99">I233+I236+I238</f>
        <v>1402.3431199999998</v>
      </c>
    </row>
    <row r="233" spans="1:9" ht="45" customHeight="1" x14ac:dyDescent="0.25">
      <c r="A233" s="58" t="s">
        <v>149</v>
      </c>
      <c r="B233" s="54">
        <v>11</v>
      </c>
      <c r="C233" s="55">
        <v>1</v>
      </c>
      <c r="D233" s="38" t="s">
        <v>65</v>
      </c>
      <c r="E233" s="16" t="s">
        <v>150</v>
      </c>
      <c r="F233" s="27">
        <f>F234+F235</f>
        <v>3180.7</v>
      </c>
      <c r="G233" s="27">
        <f t="shared" ref="G233:I233" si="100">G234+G235</f>
        <v>2375.9229399999999</v>
      </c>
      <c r="H233" s="119">
        <f t="shared" si="83"/>
        <v>74.698114880372245</v>
      </c>
      <c r="I233" s="27">
        <f t="shared" si="100"/>
        <v>804.77705999999989</v>
      </c>
    </row>
    <row r="234" spans="1:9" ht="15" customHeight="1" x14ac:dyDescent="0.25">
      <c r="A234" s="59" t="s">
        <v>151</v>
      </c>
      <c r="B234" s="43">
        <v>11</v>
      </c>
      <c r="C234" s="44">
        <v>1</v>
      </c>
      <c r="D234" s="37" t="s">
        <v>65</v>
      </c>
      <c r="E234" s="18" t="s">
        <v>152</v>
      </c>
      <c r="F234" s="28">
        <v>3180.7</v>
      </c>
      <c r="G234" s="28">
        <v>2375.9229399999999</v>
      </c>
      <c r="H234" s="119">
        <f t="shared" si="83"/>
        <v>74.698114880372245</v>
      </c>
      <c r="I234" s="28">
        <f>F234-G234</f>
        <v>804.77705999999989</v>
      </c>
    </row>
    <row r="235" spans="1:9" ht="22.5" customHeight="1" x14ac:dyDescent="0.25">
      <c r="A235" s="59" t="s">
        <v>155</v>
      </c>
      <c r="B235" s="43">
        <v>11</v>
      </c>
      <c r="C235" s="44">
        <v>1</v>
      </c>
      <c r="D235" s="37" t="s">
        <v>65</v>
      </c>
      <c r="E235" s="18" t="s">
        <v>156</v>
      </c>
      <c r="F235" s="28">
        <v>0</v>
      </c>
      <c r="G235" s="28">
        <v>0</v>
      </c>
      <c r="H235" s="119">
        <v>0</v>
      </c>
      <c r="I235" s="28">
        <f>F235-G235</f>
        <v>0</v>
      </c>
    </row>
    <row r="236" spans="1:9" ht="22.5" customHeight="1" x14ac:dyDescent="0.25">
      <c r="A236" s="58" t="s">
        <v>143</v>
      </c>
      <c r="B236" s="54">
        <v>11</v>
      </c>
      <c r="C236" s="55">
        <v>1</v>
      </c>
      <c r="D236" s="38" t="s">
        <v>65</v>
      </c>
      <c r="E236" s="16" t="s">
        <v>144</v>
      </c>
      <c r="F236" s="27">
        <f>F237</f>
        <v>652.06399999999996</v>
      </c>
      <c r="G236" s="27">
        <f t="shared" ref="G236:I236" si="101">G237</f>
        <v>86.617800000000003</v>
      </c>
      <c r="H236" s="119">
        <f t="shared" si="83"/>
        <v>13.283634735240712</v>
      </c>
      <c r="I236" s="27">
        <f t="shared" si="101"/>
        <v>565.44619999999998</v>
      </c>
    </row>
    <row r="237" spans="1:9" ht="22.5" customHeight="1" x14ac:dyDescent="0.25">
      <c r="A237" s="59" t="s">
        <v>145</v>
      </c>
      <c r="B237" s="43">
        <v>11</v>
      </c>
      <c r="C237" s="44">
        <v>1</v>
      </c>
      <c r="D237" s="37" t="s">
        <v>65</v>
      </c>
      <c r="E237" s="18" t="s">
        <v>146</v>
      </c>
      <c r="F237" s="28">
        <v>652.06399999999996</v>
      </c>
      <c r="G237" s="28">
        <v>86.617800000000003</v>
      </c>
      <c r="H237" s="119">
        <f t="shared" si="83"/>
        <v>13.283634735240712</v>
      </c>
      <c r="I237" s="73">
        <f>F237-G237</f>
        <v>565.44619999999998</v>
      </c>
    </row>
    <row r="238" spans="1:9" ht="15" customHeight="1" x14ac:dyDescent="0.25">
      <c r="A238" s="58" t="s">
        <v>157</v>
      </c>
      <c r="B238" s="54">
        <v>11</v>
      </c>
      <c r="C238" s="55">
        <v>1</v>
      </c>
      <c r="D238" s="38" t="s">
        <v>65</v>
      </c>
      <c r="E238" s="16" t="s">
        <v>158</v>
      </c>
      <c r="F238" s="27">
        <f>F239</f>
        <v>37</v>
      </c>
      <c r="G238" s="27">
        <f t="shared" ref="G238:I238" si="102">G239</f>
        <v>4.8801399999999999</v>
      </c>
      <c r="H238" s="119">
        <f t="shared" si="83"/>
        <v>13.189567567567567</v>
      </c>
      <c r="I238" s="27">
        <f t="shared" si="102"/>
        <v>32.119860000000003</v>
      </c>
    </row>
    <row r="239" spans="1:9" ht="15" customHeight="1" x14ac:dyDescent="0.25">
      <c r="A239" s="59" t="s">
        <v>159</v>
      </c>
      <c r="B239" s="43">
        <v>11</v>
      </c>
      <c r="C239" s="44">
        <v>1</v>
      </c>
      <c r="D239" s="37" t="s">
        <v>65</v>
      </c>
      <c r="E239" s="18" t="s">
        <v>160</v>
      </c>
      <c r="F239" s="28">
        <v>37</v>
      </c>
      <c r="G239" s="28">
        <v>4.8801399999999999</v>
      </c>
      <c r="H239" s="119">
        <f t="shared" si="83"/>
        <v>13.189567567567567</v>
      </c>
      <c r="I239" s="73">
        <f>F239-G239</f>
        <v>32.119860000000003</v>
      </c>
    </row>
    <row r="240" spans="1:9" ht="33.75" customHeight="1" x14ac:dyDescent="0.25">
      <c r="A240" s="53" t="s">
        <v>94</v>
      </c>
      <c r="B240" s="54">
        <v>14</v>
      </c>
      <c r="C240" s="55">
        <v>0</v>
      </c>
      <c r="D240" s="38" t="s">
        <v>142</v>
      </c>
      <c r="E240" s="16" t="s">
        <v>142</v>
      </c>
      <c r="F240" s="27">
        <f t="shared" ref="F240:F245" si="103">F241</f>
        <v>17.02</v>
      </c>
      <c r="G240" s="27">
        <f t="shared" ref="G240:I245" si="104">G241</f>
        <v>17.016999999999999</v>
      </c>
      <c r="H240" s="119">
        <f t="shared" si="83"/>
        <v>99.982373678025851</v>
      </c>
      <c r="I240" s="27">
        <f t="shared" si="104"/>
        <v>3.0000000000001137E-3</v>
      </c>
    </row>
    <row r="241" spans="1:9" ht="15" customHeight="1" x14ac:dyDescent="0.25">
      <c r="A241" s="56" t="s">
        <v>48</v>
      </c>
      <c r="B241" s="43">
        <v>14</v>
      </c>
      <c r="C241" s="44">
        <v>3</v>
      </c>
      <c r="D241" s="37" t="s">
        <v>142</v>
      </c>
      <c r="E241" s="18" t="s">
        <v>142</v>
      </c>
      <c r="F241" s="28">
        <f t="shared" si="103"/>
        <v>17.02</v>
      </c>
      <c r="G241" s="28">
        <f t="shared" si="104"/>
        <v>17.016999999999999</v>
      </c>
      <c r="H241" s="119">
        <f t="shared" si="83"/>
        <v>99.982373678025851</v>
      </c>
      <c r="I241" s="28">
        <f t="shared" si="104"/>
        <v>3.0000000000001137E-3</v>
      </c>
    </row>
    <row r="242" spans="1:9" ht="33.75" customHeight="1" x14ac:dyDescent="0.25">
      <c r="A242" s="57" t="s">
        <v>225</v>
      </c>
      <c r="B242" s="54">
        <v>14</v>
      </c>
      <c r="C242" s="55">
        <v>3</v>
      </c>
      <c r="D242" s="38" t="s">
        <v>193</v>
      </c>
      <c r="E242" s="16" t="s">
        <v>142</v>
      </c>
      <c r="F242" s="27">
        <f t="shared" si="103"/>
        <v>17.02</v>
      </c>
      <c r="G242" s="27">
        <f t="shared" si="104"/>
        <v>17.016999999999999</v>
      </c>
      <c r="H242" s="119">
        <f t="shared" si="83"/>
        <v>99.982373678025851</v>
      </c>
      <c r="I242" s="27">
        <f t="shared" si="104"/>
        <v>3.0000000000001137E-3</v>
      </c>
    </row>
    <row r="243" spans="1:9" ht="22.5" customHeight="1" x14ac:dyDescent="0.25">
      <c r="A243" s="57" t="s">
        <v>226</v>
      </c>
      <c r="B243" s="54">
        <v>14</v>
      </c>
      <c r="C243" s="55">
        <v>3</v>
      </c>
      <c r="D243" s="38" t="s">
        <v>194</v>
      </c>
      <c r="E243" s="16" t="s">
        <v>142</v>
      </c>
      <c r="F243" s="27">
        <f t="shared" si="103"/>
        <v>17.02</v>
      </c>
      <c r="G243" s="27">
        <f t="shared" si="104"/>
        <v>17.016999999999999</v>
      </c>
      <c r="H243" s="119">
        <f t="shared" si="83"/>
        <v>99.982373678025851</v>
      </c>
      <c r="I243" s="27">
        <f t="shared" si="104"/>
        <v>3.0000000000001137E-3</v>
      </c>
    </row>
    <row r="244" spans="1:9" ht="15" customHeight="1" x14ac:dyDescent="0.25">
      <c r="A244" s="57" t="s">
        <v>137</v>
      </c>
      <c r="B244" s="54">
        <v>14</v>
      </c>
      <c r="C244" s="55">
        <v>3</v>
      </c>
      <c r="D244" s="38" t="s">
        <v>96</v>
      </c>
      <c r="E244" s="16" t="s">
        <v>142</v>
      </c>
      <c r="F244" s="27">
        <f t="shared" si="103"/>
        <v>17.02</v>
      </c>
      <c r="G244" s="27">
        <f t="shared" si="104"/>
        <v>17.016999999999999</v>
      </c>
      <c r="H244" s="119">
        <f t="shared" si="83"/>
        <v>99.982373678025851</v>
      </c>
      <c r="I244" s="27">
        <f t="shared" si="104"/>
        <v>3.0000000000001137E-3</v>
      </c>
    </row>
    <row r="245" spans="1:9" ht="15" customHeight="1" x14ac:dyDescent="0.25">
      <c r="A245" s="58" t="s">
        <v>195</v>
      </c>
      <c r="B245" s="54">
        <v>14</v>
      </c>
      <c r="C245" s="55">
        <v>3</v>
      </c>
      <c r="D245" s="38" t="s">
        <v>96</v>
      </c>
      <c r="E245" s="16" t="s">
        <v>196</v>
      </c>
      <c r="F245" s="27">
        <f t="shared" si="103"/>
        <v>17.02</v>
      </c>
      <c r="G245" s="27">
        <f t="shared" si="104"/>
        <v>17.016999999999999</v>
      </c>
      <c r="H245" s="119">
        <f t="shared" si="83"/>
        <v>99.982373678025851</v>
      </c>
      <c r="I245" s="27">
        <f t="shared" si="104"/>
        <v>3.0000000000001137E-3</v>
      </c>
    </row>
    <row r="246" spans="1:9" ht="15.75" customHeight="1" x14ac:dyDescent="0.25">
      <c r="A246" s="59" t="s">
        <v>138</v>
      </c>
      <c r="B246" s="43">
        <v>14</v>
      </c>
      <c r="C246" s="44">
        <v>3</v>
      </c>
      <c r="D246" s="37" t="s">
        <v>96</v>
      </c>
      <c r="E246" s="18" t="s">
        <v>95</v>
      </c>
      <c r="F246" s="28">
        <v>17.02</v>
      </c>
      <c r="G246" s="28">
        <v>17.016999999999999</v>
      </c>
      <c r="H246" s="119">
        <f t="shared" si="83"/>
        <v>99.982373678025851</v>
      </c>
      <c r="I246" s="73">
        <f>F246-G246</f>
        <v>3.0000000000001137E-3</v>
      </c>
    </row>
    <row r="247" spans="1:9" ht="15.75" customHeight="1" x14ac:dyDescent="0.25">
      <c r="A247" s="137" t="s">
        <v>266</v>
      </c>
      <c r="B247" s="138"/>
      <c r="C247" s="138"/>
      <c r="D247" s="138"/>
      <c r="E247" s="139"/>
      <c r="F247" s="46">
        <f>F240+F228+F198+F157+F125+F96+F90+F7</f>
        <v>23388.694869999999</v>
      </c>
      <c r="G247" s="46">
        <f>G240+G228+G198+G157+G125+G96+G90+G7</f>
        <v>15357.442629999998</v>
      </c>
      <c r="H247" s="119">
        <f t="shared" si="83"/>
        <v>65.661819590021437</v>
      </c>
      <c r="I247" s="46">
        <f>I240+I228+I198+I157+I125+I96+I90+I7</f>
        <v>8031.2522399999998</v>
      </c>
    </row>
    <row r="248" spans="1:9" x14ac:dyDescent="0.25">
      <c r="E248" s="33"/>
      <c r="F248" s="34"/>
    </row>
    <row r="249" spans="1:9" x14ac:dyDescent="0.25">
      <c r="E249" s="33"/>
      <c r="F249" s="33"/>
    </row>
    <row r="251" spans="1:9" x14ac:dyDescent="0.25">
      <c r="F251" s="30"/>
      <c r="G251" s="30"/>
      <c r="H251" s="30"/>
    </row>
  </sheetData>
  <autoFilter ref="A6:I247"/>
  <mergeCells count="3">
    <mergeCell ref="A3:I3"/>
    <mergeCell ref="G1:I1"/>
    <mergeCell ref="A247:E247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00"/>
  <sheetViews>
    <sheetView workbookViewId="0">
      <selection activeCell="E1" sqref="E1:G1"/>
    </sheetView>
  </sheetViews>
  <sheetFormatPr defaultRowHeight="15" x14ac:dyDescent="0.25"/>
  <cols>
    <col min="1" max="1" width="80.140625" style="65" customWidth="1"/>
    <col min="2" max="3" width="9.140625" style="19"/>
    <col min="4" max="4" width="20.85546875" style="10" customWidth="1"/>
    <col min="5" max="6" width="14.5703125" style="19" customWidth="1"/>
    <col min="7" max="7" width="16.7109375" style="19" customWidth="1"/>
    <col min="8" max="16384" width="9.140625" style="19"/>
  </cols>
  <sheetData>
    <row r="1" spans="1:7" ht="61.5" customHeight="1" x14ac:dyDescent="0.25">
      <c r="B1" s="140"/>
      <c r="C1" s="140"/>
      <c r="D1" s="140"/>
      <c r="E1" s="140" t="s">
        <v>301</v>
      </c>
      <c r="F1" s="140"/>
      <c r="G1" s="140"/>
    </row>
    <row r="2" spans="1:7" ht="15" customHeight="1" x14ac:dyDescent="0.25">
      <c r="A2" s="135" t="s">
        <v>201</v>
      </c>
      <c r="B2" s="135"/>
      <c r="C2" s="135"/>
      <c r="D2" s="135"/>
      <c r="E2" s="135"/>
      <c r="F2" s="135"/>
      <c r="G2" s="135"/>
    </row>
    <row r="3" spans="1:7" ht="47.25" customHeight="1" x14ac:dyDescent="0.25">
      <c r="A3" s="135"/>
      <c r="B3" s="135"/>
      <c r="C3" s="135"/>
      <c r="D3" s="135"/>
      <c r="E3" s="135"/>
      <c r="F3" s="135"/>
      <c r="G3" s="135"/>
    </row>
    <row r="5" spans="1:7" ht="15.75" thickBot="1" x14ac:dyDescent="0.3">
      <c r="C5" s="141"/>
      <c r="D5" s="141"/>
      <c r="G5" s="19" t="s">
        <v>62</v>
      </c>
    </row>
    <row r="6" spans="1:7" ht="108" customHeight="1" thickBot="1" x14ac:dyDescent="0.3">
      <c r="A6" s="66" t="s">
        <v>28</v>
      </c>
      <c r="B6" s="52" t="s">
        <v>31</v>
      </c>
      <c r="C6" s="52" t="s">
        <v>32</v>
      </c>
      <c r="D6" s="85" t="s">
        <v>265</v>
      </c>
      <c r="E6" s="97" t="s">
        <v>284</v>
      </c>
      <c r="F6" s="110" t="s">
        <v>285</v>
      </c>
      <c r="G6" s="39" t="s">
        <v>242</v>
      </c>
    </row>
    <row r="7" spans="1:7" ht="27.75" customHeight="1" x14ac:dyDescent="0.25">
      <c r="A7" s="67" t="s">
        <v>262</v>
      </c>
      <c r="B7" s="38">
        <v>300000</v>
      </c>
      <c r="C7" s="16"/>
      <c r="D7" s="24">
        <f>D8</f>
        <v>331</v>
      </c>
      <c r="E7" s="113">
        <f t="shared" ref="E7:G8" si="0">E8</f>
        <v>248.56428</v>
      </c>
      <c r="F7" s="118">
        <f>E7/D7*100</f>
        <v>75.094948640483381</v>
      </c>
      <c r="G7" s="24">
        <f t="shared" si="0"/>
        <v>82.435720000000003</v>
      </c>
    </row>
    <row r="8" spans="1:7" ht="17.25" customHeight="1" x14ac:dyDescent="0.25">
      <c r="A8" s="67" t="s">
        <v>256</v>
      </c>
      <c r="B8" s="38">
        <v>310000</v>
      </c>
      <c r="C8" s="16"/>
      <c r="D8" s="24">
        <f>D9</f>
        <v>331</v>
      </c>
      <c r="E8" s="113">
        <f t="shared" si="0"/>
        <v>248.56428</v>
      </c>
      <c r="F8" s="118">
        <f t="shared" ref="F8:F71" si="1">E8/D8*100</f>
        <v>75.094948640483381</v>
      </c>
      <c r="G8" s="24">
        <f t="shared" si="0"/>
        <v>82.435720000000003</v>
      </c>
    </row>
    <row r="9" spans="1:7" ht="17.25" customHeight="1" x14ac:dyDescent="0.25">
      <c r="A9" s="67" t="s">
        <v>257</v>
      </c>
      <c r="B9" s="38">
        <v>312105</v>
      </c>
      <c r="C9" s="16">
        <v>0</v>
      </c>
      <c r="D9" s="24">
        <f>D10+D12</f>
        <v>331</v>
      </c>
      <c r="E9" s="113">
        <f t="shared" ref="E9:G9" si="2">E10+E12</f>
        <v>248.56428</v>
      </c>
      <c r="F9" s="118">
        <f t="shared" si="1"/>
        <v>75.094948640483381</v>
      </c>
      <c r="G9" s="24">
        <f t="shared" si="2"/>
        <v>82.435720000000003</v>
      </c>
    </row>
    <row r="10" spans="1:7" ht="38.25" customHeight="1" x14ac:dyDescent="0.25">
      <c r="A10" s="51" t="s">
        <v>149</v>
      </c>
      <c r="B10" s="38">
        <v>312105</v>
      </c>
      <c r="C10" s="16">
        <v>100</v>
      </c>
      <c r="D10" s="24">
        <f>D11</f>
        <v>275</v>
      </c>
      <c r="E10" s="113">
        <f t="shared" ref="E10:G10" si="3">E11</f>
        <v>234.13427999999999</v>
      </c>
      <c r="F10" s="118">
        <f t="shared" si="1"/>
        <v>85.139738181818174</v>
      </c>
      <c r="G10" s="24">
        <f t="shared" si="3"/>
        <v>40.86572000000001</v>
      </c>
    </row>
    <row r="11" spans="1:7" ht="17.25" customHeight="1" x14ac:dyDescent="0.25">
      <c r="A11" s="40" t="s">
        <v>151</v>
      </c>
      <c r="B11" s="37">
        <v>312105</v>
      </c>
      <c r="C11" s="18">
        <v>110</v>
      </c>
      <c r="D11" s="25">
        <v>275</v>
      </c>
      <c r="E11" s="114">
        <f>234134.28/1000</f>
        <v>234.13427999999999</v>
      </c>
      <c r="F11" s="118">
        <f t="shared" si="1"/>
        <v>85.139738181818174</v>
      </c>
      <c r="G11" s="25">
        <f>D11-E11</f>
        <v>40.86572000000001</v>
      </c>
    </row>
    <row r="12" spans="1:7" ht="17.25" customHeight="1" x14ac:dyDescent="0.25">
      <c r="A12" s="51" t="s">
        <v>143</v>
      </c>
      <c r="B12" s="38">
        <v>312105</v>
      </c>
      <c r="C12" s="16">
        <v>200</v>
      </c>
      <c r="D12" s="24">
        <f>D13</f>
        <v>56</v>
      </c>
      <c r="E12" s="113">
        <f t="shared" ref="E12:G12" si="4">E13</f>
        <v>14.43</v>
      </c>
      <c r="F12" s="118">
        <f t="shared" si="1"/>
        <v>25.767857142857142</v>
      </c>
      <c r="G12" s="24">
        <f t="shared" si="4"/>
        <v>41.57</v>
      </c>
    </row>
    <row r="13" spans="1:7" ht="18" customHeight="1" x14ac:dyDescent="0.25">
      <c r="A13" s="40" t="s">
        <v>145</v>
      </c>
      <c r="B13" s="37">
        <v>312105</v>
      </c>
      <c r="C13" s="18">
        <v>240</v>
      </c>
      <c r="D13" s="24">
        <v>56</v>
      </c>
      <c r="E13" s="114">
        <f>14430/1000</f>
        <v>14.43</v>
      </c>
      <c r="F13" s="118">
        <f t="shared" si="1"/>
        <v>25.767857142857142</v>
      </c>
      <c r="G13" s="25">
        <f>D13-E13</f>
        <v>41.57</v>
      </c>
    </row>
    <row r="14" spans="1:7" ht="14.25" customHeight="1" x14ac:dyDescent="0.25">
      <c r="A14" s="63" t="s">
        <v>228</v>
      </c>
      <c r="B14" s="38" t="s">
        <v>51</v>
      </c>
      <c r="C14" s="16" t="s">
        <v>142</v>
      </c>
      <c r="D14" s="27">
        <f t="shared" ref="D14:G16" si="5">D15</f>
        <v>3.2</v>
      </c>
      <c r="E14" s="115">
        <f t="shared" si="5"/>
        <v>0</v>
      </c>
      <c r="F14" s="118">
        <f t="shared" si="1"/>
        <v>0</v>
      </c>
      <c r="G14" s="26">
        <f t="shared" si="5"/>
        <v>3.2</v>
      </c>
    </row>
    <row r="15" spans="1:7" ht="12.75" customHeight="1" x14ac:dyDescent="0.25">
      <c r="A15" s="63" t="s">
        <v>105</v>
      </c>
      <c r="B15" s="38" t="s">
        <v>52</v>
      </c>
      <c r="C15" s="16" t="s">
        <v>142</v>
      </c>
      <c r="D15" s="27">
        <f t="shared" si="5"/>
        <v>3.2</v>
      </c>
      <c r="E15" s="115">
        <f t="shared" si="5"/>
        <v>0</v>
      </c>
      <c r="F15" s="118">
        <f t="shared" si="1"/>
        <v>0</v>
      </c>
      <c r="G15" s="26">
        <f t="shared" si="5"/>
        <v>3.2</v>
      </c>
    </row>
    <row r="16" spans="1:7" ht="15.75" customHeight="1" x14ac:dyDescent="0.25">
      <c r="A16" s="64" t="s">
        <v>143</v>
      </c>
      <c r="B16" s="38" t="s">
        <v>52</v>
      </c>
      <c r="C16" s="16" t="s">
        <v>144</v>
      </c>
      <c r="D16" s="27">
        <f t="shared" si="5"/>
        <v>3.2</v>
      </c>
      <c r="E16" s="115">
        <f t="shared" si="5"/>
        <v>0</v>
      </c>
      <c r="F16" s="118">
        <f t="shared" si="1"/>
        <v>0</v>
      </c>
      <c r="G16" s="26">
        <f t="shared" si="5"/>
        <v>3.2</v>
      </c>
    </row>
    <row r="17" spans="1:7" ht="15.75" customHeight="1" x14ac:dyDescent="0.25">
      <c r="A17" s="36" t="s">
        <v>145</v>
      </c>
      <c r="B17" s="37" t="s">
        <v>52</v>
      </c>
      <c r="C17" s="18" t="s">
        <v>146</v>
      </c>
      <c r="D17" s="28">
        <v>3.2</v>
      </c>
      <c r="E17" s="115"/>
      <c r="F17" s="118">
        <f t="shared" si="1"/>
        <v>0</v>
      </c>
      <c r="G17" s="26">
        <f>D17-E17</f>
        <v>3.2</v>
      </c>
    </row>
    <row r="18" spans="1:7" ht="25.5" customHeight="1" x14ac:dyDescent="0.25">
      <c r="A18" s="63" t="s">
        <v>239</v>
      </c>
      <c r="B18" s="38" t="s">
        <v>53</v>
      </c>
      <c r="C18" s="16" t="s">
        <v>142</v>
      </c>
      <c r="D18" s="27">
        <f>D19+D26+D35</f>
        <v>1907.2000000000003</v>
      </c>
      <c r="E18" s="116">
        <f>E19+E26+E35</f>
        <v>1021.81157</v>
      </c>
      <c r="F18" s="118">
        <f t="shared" si="1"/>
        <v>53.576529467281873</v>
      </c>
      <c r="G18" s="27">
        <f>G19+G26+G35</f>
        <v>885.3884300000002</v>
      </c>
    </row>
    <row r="19" spans="1:7" ht="15" customHeight="1" x14ac:dyDescent="0.25">
      <c r="A19" s="63" t="s">
        <v>147</v>
      </c>
      <c r="B19" s="38" t="s">
        <v>54</v>
      </c>
      <c r="C19" s="16" t="s">
        <v>142</v>
      </c>
      <c r="D19" s="27">
        <f>D20+D23</f>
        <v>43.7</v>
      </c>
      <c r="E19" s="116">
        <f t="shared" ref="E19:G19" si="6">E20+E23</f>
        <v>0</v>
      </c>
      <c r="F19" s="118">
        <f t="shared" si="1"/>
        <v>0</v>
      </c>
      <c r="G19" s="27">
        <f t="shared" si="6"/>
        <v>43.7</v>
      </c>
    </row>
    <row r="20" spans="1:7" ht="15" customHeight="1" x14ac:dyDescent="0.25">
      <c r="A20" s="63" t="s">
        <v>132</v>
      </c>
      <c r="B20" s="38" t="s">
        <v>133</v>
      </c>
      <c r="C20" s="16" t="s">
        <v>142</v>
      </c>
      <c r="D20" s="27">
        <f>D21</f>
        <v>11.9</v>
      </c>
      <c r="E20" s="116">
        <f t="shared" ref="E20:G21" si="7">E21</f>
        <v>0</v>
      </c>
      <c r="F20" s="118">
        <f t="shared" si="1"/>
        <v>0</v>
      </c>
      <c r="G20" s="27">
        <f t="shared" si="7"/>
        <v>11.9</v>
      </c>
    </row>
    <row r="21" spans="1:7" ht="15" customHeight="1" x14ac:dyDescent="0.25">
      <c r="A21" s="64" t="s">
        <v>143</v>
      </c>
      <c r="B21" s="38" t="s">
        <v>133</v>
      </c>
      <c r="C21" s="16" t="s">
        <v>144</v>
      </c>
      <c r="D21" s="27">
        <f>D22</f>
        <v>11.9</v>
      </c>
      <c r="E21" s="116">
        <f t="shared" si="7"/>
        <v>0</v>
      </c>
      <c r="F21" s="118">
        <f t="shared" si="1"/>
        <v>0</v>
      </c>
      <c r="G21" s="27">
        <f t="shared" si="7"/>
        <v>11.9</v>
      </c>
    </row>
    <row r="22" spans="1:7" ht="15" customHeight="1" x14ac:dyDescent="0.25">
      <c r="A22" s="36" t="s">
        <v>145</v>
      </c>
      <c r="B22" s="37" t="s">
        <v>133</v>
      </c>
      <c r="C22" s="18" t="s">
        <v>146</v>
      </c>
      <c r="D22" s="28">
        <v>11.9</v>
      </c>
      <c r="E22" s="29"/>
      <c r="F22" s="118">
        <f t="shared" si="1"/>
        <v>0</v>
      </c>
      <c r="G22" s="28">
        <f>D22-E22</f>
        <v>11.9</v>
      </c>
    </row>
    <row r="23" spans="1:7" ht="15.75" customHeight="1" x14ac:dyDescent="0.25">
      <c r="A23" s="63" t="s">
        <v>105</v>
      </c>
      <c r="B23" s="38" t="s">
        <v>59</v>
      </c>
      <c r="C23" s="16" t="s">
        <v>142</v>
      </c>
      <c r="D23" s="27">
        <f>D24</f>
        <v>31.8</v>
      </c>
      <c r="E23" s="116">
        <f t="shared" ref="E23:G24" si="8">E24</f>
        <v>0</v>
      </c>
      <c r="F23" s="118">
        <f t="shared" si="1"/>
        <v>0</v>
      </c>
      <c r="G23" s="27">
        <f t="shared" si="8"/>
        <v>31.8</v>
      </c>
    </row>
    <row r="24" spans="1:7" ht="15" customHeight="1" x14ac:dyDescent="0.25">
      <c r="A24" s="64" t="s">
        <v>143</v>
      </c>
      <c r="B24" s="38" t="s">
        <v>59</v>
      </c>
      <c r="C24" s="16" t="s">
        <v>144</v>
      </c>
      <c r="D24" s="27">
        <f>D25</f>
        <v>31.8</v>
      </c>
      <c r="E24" s="116">
        <f t="shared" si="8"/>
        <v>0</v>
      </c>
      <c r="F24" s="118">
        <f t="shared" si="1"/>
        <v>0</v>
      </c>
      <c r="G24" s="27">
        <f t="shared" si="8"/>
        <v>31.8</v>
      </c>
    </row>
    <row r="25" spans="1:7" ht="12.75" customHeight="1" x14ac:dyDescent="0.25">
      <c r="A25" s="36" t="s">
        <v>145</v>
      </c>
      <c r="B25" s="37" t="s">
        <v>59</v>
      </c>
      <c r="C25" s="18" t="s">
        <v>146</v>
      </c>
      <c r="D25" s="28">
        <v>31.8</v>
      </c>
      <c r="E25" s="29"/>
      <c r="F25" s="118">
        <f t="shared" si="1"/>
        <v>0</v>
      </c>
      <c r="G25" s="28">
        <f>D25-E25</f>
        <v>31.8</v>
      </c>
    </row>
    <row r="26" spans="1:7" ht="15" customHeight="1" x14ac:dyDescent="0.25">
      <c r="A26" s="63" t="s">
        <v>148</v>
      </c>
      <c r="B26" s="38" t="s">
        <v>55</v>
      </c>
      <c r="C26" s="16" t="s">
        <v>142</v>
      </c>
      <c r="D26" s="27">
        <f>D27+D32</f>
        <v>1339.4</v>
      </c>
      <c r="E26" s="116">
        <f t="shared" ref="E26:G26" si="9">E27+E32</f>
        <v>816.59287999999992</v>
      </c>
      <c r="F26" s="118">
        <f t="shared" si="1"/>
        <v>60.967065850380756</v>
      </c>
      <c r="G26" s="27">
        <f t="shared" si="9"/>
        <v>522.80712000000017</v>
      </c>
    </row>
    <row r="27" spans="1:7" ht="25.5" customHeight="1" x14ac:dyDescent="0.25">
      <c r="A27" s="63" t="s">
        <v>108</v>
      </c>
      <c r="B27" s="38" t="s">
        <v>56</v>
      </c>
      <c r="C27" s="16" t="s">
        <v>142</v>
      </c>
      <c r="D27" s="27">
        <f>D28+D30</f>
        <v>1339.4</v>
      </c>
      <c r="E27" s="116">
        <f t="shared" ref="E27:G27" si="10">E28+E30</f>
        <v>816.59287999999992</v>
      </c>
      <c r="F27" s="118">
        <f t="shared" si="1"/>
        <v>60.967065850380756</v>
      </c>
      <c r="G27" s="27">
        <f t="shared" si="10"/>
        <v>522.80712000000017</v>
      </c>
    </row>
    <row r="28" spans="1:7" ht="33.75" customHeight="1" x14ac:dyDescent="0.25">
      <c r="A28" s="64" t="s">
        <v>149</v>
      </c>
      <c r="B28" s="38" t="s">
        <v>56</v>
      </c>
      <c r="C28" s="16" t="s">
        <v>150</v>
      </c>
      <c r="D28" s="27">
        <f>D29</f>
        <v>1227.9000000000001</v>
      </c>
      <c r="E28" s="116">
        <f t="shared" ref="E28:G28" si="11">E29</f>
        <v>757.90108999999995</v>
      </c>
      <c r="F28" s="118">
        <f t="shared" si="1"/>
        <v>61.723356136493187</v>
      </c>
      <c r="G28" s="27">
        <f t="shared" si="11"/>
        <v>469.99891000000014</v>
      </c>
    </row>
    <row r="29" spans="1:7" ht="15" customHeight="1" x14ac:dyDescent="0.25">
      <c r="A29" s="36" t="s">
        <v>151</v>
      </c>
      <c r="B29" s="37" t="s">
        <v>56</v>
      </c>
      <c r="C29" s="18" t="s">
        <v>152</v>
      </c>
      <c r="D29" s="28">
        <v>1227.9000000000001</v>
      </c>
      <c r="E29" s="29">
        <f>757901.09/1000</f>
        <v>757.90108999999995</v>
      </c>
      <c r="F29" s="118">
        <f t="shared" si="1"/>
        <v>61.723356136493187</v>
      </c>
      <c r="G29" s="28">
        <f>D29-E29</f>
        <v>469.99891000000014</v>
      </c>
    </row>
    <row r="30" spans="1:7" ht="15" customHeight="1" x14ac:dyDescent="0.25">
      <c r="A30" s="64" t="s">
        <v>143</v>
      </c>
      <c r="B30" s="38" t="s">
        <v>56</v>
      </c>
      <c r="C30" s="16" t="s">
        <v>144</v>
      </c>
      <c r="D30" s="27">
        <f>D31</f>
        <v>111.5</v>
      </c>
      <c r="E30" s="116">
        <f t="shared" ref="E30:G30" si="12">E31</f>
        <v>58.691789999999997</v>
      </c>
      <c r="F30" s="118">
        <f t="shared" si="1"/>
        <v>52.638376681614353</v>
      </c>
      <c r="G30" s="27">
        <f t="shared" si="12"/>
        <v>52.808210000000003</v>
      </c>
    </row>
    <row r="31" spans="1:7" ht="15" customHeight="1" x14ac:dyDescent="0.25">
      <c r="A31" s="36" t="s">
        <v>145</v>
      </c>
      <c r="B31" s="37" t="s">
        <v>56</v>
      </c>
      <c r="C31" s="18" t="s">
        <v>146</v>
      </c>
      <c r="D31" s="28">
        <v>111.5</v>
      </c>
      <c r="E31" s="29">
        <v>58.691789999999997</v>
      </c>
      <c r="F31" s="118">
        <f t="shared" si="1"/>
        <v>52.638376681614353</v>
      </c>
      <c r="G31" s="28">
        <f>D31-E31</f>
        <v>52.808210000000003</v>
      </c>
    </row>
    <row r="32" spans="1:7" ht="102.75" customHeight="1" x14ac:dyDescent="0.25">
      <c r="A32" s="63" t="s">
        <v>134</v>
      </c>
      <c r="B32" s="38" t="s">
        <v>135</v>
      </c>
      <c r="C32" s="16" t="s">
        <v>142</v>
      </c>
      <c r="D32" s="27">
        <f>D33</f>
        <v>0</v>
      </c>
      <c r="E32" s="116">
        <f t="shared" ref="E32:G33" si="13">E33</f>
        <v>0</v>
      </c>
      <c r="F32" s="132">
        <v>0</v>
      </c>
      <c r="G32" s="27">
        <f t="shared" si="13"/>
        <v>0</v>
      </c>
    </row>
    <row r="33" spans="1:7" ht="35.25" customHeight="1" x14ac:dyDescent="0.25">
      <c r="A33" s="64" t="s">
        <v>149</v>
      </c>
      <c r="B33" s="38" t="s">
        <v>135</v>
      </c>
      <c r="C33" s="16" t="s">
        <v>150</v>
      </c>
      <c r="D33" s="27">
        <f>D34</f>
        <v>0</v>
      </c>
      <c r="E33" s="116">
        <f t="shared" si="13"/>
        <v>0</v>
      </c>
      <c r="F33" s="118">
        <v>0</v>
      </c>
      <c r="G33" s="27">
        <f t="shared" si="13"/>
        <v>0</v>
      </c>
    </row>
    <row r="34" spans="1:7" ht="15" customHeight="1" x14ac:dyDescent="0.25">
      <c r="A34" s="36" t="s">
        <v>151</v>
      </c>
      <c r="B34" s="37" t="s">
        <v>135</v>
      </c>
      <c r="C34" s="18" t="s">
        <v>152</v>
      </c>
      <c r="D34" s="28">
        <v>0</v>
      </c>
      <c r="E34" s="29">
        <v>0</v>
      </c>
      <c r="F34" s="118">
        <v>0</v>
      </c>
      <c r="G34" s="28">
        <f>D34-E34</f>
        <v>0</v>
      </c>
    </row>
    <row r="35" spans="1:7" ht="15" customHeight="1" x14ac:dyDescent="0.25">
      <c r="A35" s="63" t="s">
        <v>153</v>
      </c>
      <c r="B35" s="38" t="s">
        <v>57</v>
      </c>
      <c r="C35" s="16" t="s">
        <v>142</v>
      </c>
      <c r="D35" s="27">
        <f>D36+D43</f>
        <v>524.1</v>
      </c>
      <c r="E35" s="116">
        <f>E36+E43</f>
        <v>205.21869000000001</v>
      </c>
      <c r="F35" s="118">
        <f t="shared" si="1"/>
        <v>39.156399542072123</v>
      </c>
      <c r="G35" s="27">
        <f t="shared" ref="G35" si="14">G36+G43</f>
        <v>318.88130999999998</v>
      </c>
    </row>
    <row r="36" spans="1:7" ht="24.75" customHeight="1" x14ac:dyDescent="0.25">
      <c r="A36" s="63" t="s">
        <v>108</v>
      </c>
      <c r="B36" s="38" t="s">
        <v>58</v>
      </c>
      <c r="C36" s="16" t="s">
        <v>142</v>
      </c>
      <c r="D36" s="27">
        <f>D37+D39+D41</f>
        <v>524.1</v>
      </c>
      <c r="E36" s="116">
        <f t="shared" ref="E36:G36" si="15">E37+E39+E41</f>
        <v>205.21869000000001</v>
      </c>
      <c r="F36" s="118">
        <f t="shared" si="1"/>
        <v>39.156399542072123</v>
      </c>
      <c r="G36" s="27">
        <f t="shared" si="15"/>
        <v>318.88130999999998</v>
      </c>
    </row>
    <row r="37" spans="1:7" ht="24.75" customHeight="1" x14ac:dyDescent="0.25">
      <c r="A37" s="64" t="s">
        <v>149</v>
      </c>
      <c r="B37" s="38" t="s">
        <v>58</v>
      </c>
      <c r="C37" s="16" t="s">
        <v>150</v>
      </c>
      <c r="D37" s="27">
        <f>D38</f>
        <v>378.9</v>
      </c>
      <c r="E37" s="116">
        <f t="shared" ref="E37:G37" si="16">E38</f>
        <v>125.51563</v>
      </c>
      <c r="F37" s="118">
        <f t="shared" si="1"/>
        <v>33.126320929005018</v>
      </c>
      <c r="G37" s="27">
        <f t="shared" si="16"/>
        <v>253.38436999999999</v>
      </c>
    </row>
    <row r="38" spans="1:7" ht="15" customHeight="1" x14ac:dyDescent="0.25">
      <c r="A38" s="36" t="s">
        <v>151</v>
      </c>
      <c r="B38" s="37" t="s">
        <v>58</v>
      </c>
      <c r="C38" s="18" t="s">
        <v>152</v>
      </c>
      <c r="D38" s="28">
        <v>378.9</v>
      </c>
      <c r="E38" s="29">
        <v>125.51563</v>
      </c>
      <c r="F38" s="118">
        <f t="shared" si="1"/>
        <v>33.126320929005018</v>
      </c>
      <c r="G38" s="28">
        <f>D38-E38</f>
        <v>253.38436999999999</v>
      </c>
    </row>
    <row r="39" spans="1:7" ht="15" customHeight="1" x14ac:dyDescent="0.25">
      <c r="A39" s="64" t="s">
        <v>143</v>
      </c>
      <c r="B39" s="38" t="s">
        <v>58</v>
      </c>
      <c r="C39" s="16" t="s">
        <v>144</v>
      </c>
      <c r="D39" s="27">
        <f>D40</f>
        <v>117</v>
      </c>
      <c r="E39" s="116">
        <f t="shared" ref="E39:G39" si="17">E40</f>
        <v>71.555059999999997</v>
      </c>
      <c r="F39" s="118">
        <f t="shared" si="1"/>
        <v>61.15817094017094</v>
      </c>
      <c r="G39" s="27">
        <f t="shared" si="17"/>
        <v>45.444940000000003</v>
      </c>
    </row>
    <row r="40" spans="1:7" ht="15" customHeight="1" x14ac:dyDescent="0.25">
      <c r="A40" s="36" t="s">
        <v>145</v>
      </c>
      <c r="B40" s="37" t="s">
        <v>58</v>
      </c>
      <c r="C40" s="18" t="s">
        <v>146</v>
      </c>
      <c r="D40" s="28">
        <v>117</v>
      </c>
      <c r="E40" s="29">
        <v>71.555059999999997</v>
      </c>
      <c r="F40" s="118">
        <f t="shared" si="1"/>
        <v>61.15817094017094</v>
      </c>
      <c r="G40" s="28">
        <f>D40-E40</f>
        <v>45.444940000000003</v>
      </c>
    </row>
    <row r="41" spans="1:7" ht="15" customHeight="1" x14ac:dyDescent="0.25">
      <c r="A41" s="51" t="s">
        <v>157</v>
      </c>
      <c r="B41" s="38" t="s">
        <v>58</v>
      </c>
      <c r="C41" s="16">
        <v>800</v>
      </c>
      <c r="D41" s="28">
        <f>D42</f>
        <v>28.2</v>
      </c>
      <c r="E41" s="29">
        <f t="shared" ref="E41:G41" si="18">E42</f>
        <v>8.1479999999999997</v>
      </c>
      <c r="F41" s="118">
        <f t="shared" si="1"/>
        <v>28.893617021276597</v>
      </c>
      <c r="G41" s="28">
        <f t="shared" si="18"/>
        <v>20.052</v>
      </c>
    </row>
    <row r="42" spans="1:7" ht="15" customHeight="1" x14ac:dyDescent="0.25">
      <c r="A42" s="40" t="s">
        <v>249</v>
      </c>
      <c r="B42" s="37" t="s">
        <v>58</v>
      </c>
      <c r="C42" s="18">
        <v>830</v>
      </c>
      <c r="D42" s="28">
        <v>28.2</v>
      </c>
      <c r="E42" s="29">
        <v>8.1479999999999997</v>
      </c>
      <c r="F42" s="118">
        <f t="shared" si="1"/>
        <v>28.893617021276597</v>
      </c>
      <c r="G42" s="28">
        <f>D42-E42</f>
        <v>20.052</v>
      </c>
    </row>
    <row r="43" spans="1:7" ht="101.25" customHeight="1" x14ac:dyDescent="0.25">
      <c r="A43" s="63" t="s">
        <v>134</v>
      </c>
      <c r="B43" s="38" t="s">
        <v>136</v>
      </c>
      <c r="C43" s="16" t="s">
        <v>142</v>
      </c>
      <c r="D43" s="27">
        <f>D44</f>
        <v>0</v>
      </c>
      <c r="E43" s="116">
        <f t="shared" ref="E43:G44" si="19">E44</f>
        <v>0</v>
      </c>
      <c r="F43" s="118">
        <v>0</v>
      </c>
      <c r="G43" s="27">
        <f t="shared" si="19"/>
        <v>0</v>
      </c>
    </row>
    <row r="44" spans="1:7" ht="37.5" customHeight="1" x14ac:dyDescent="0.25">
      <c r="A44" s="64" t="s">
        <v>149</v>
      </c>
      <c r="B44" s="38" t="s">
        <v>136</v>
      </c>
      <c r="C44" s="16" t="s">
        <v>150</v>
      </c>
      <c r="D44" s="27">
        <f>D45</f>
        <v>0</v>
      </c>
      <c r="E44" s="116">
        <f t="shared" si="19"/>
        <v>0</v>
      </c>
      <c r="F44" s="118">
        <v>0</v>
      </c>
      <c r="G44" s="27">
        <f t="shared" si="19"/>
        <v>0</v>
      </c>
    </row>
    <row r="45" spans="1:7" ht="15" customHeight="1" x14ac:dyDescent="0.25">
      <c r="A45" s="36" t="s">
        <v>151</v>
      </c>
      <c r="B45" s="37" t="s">
        <v>136</v>
      </c>
      <c r="C45" s="18" t="s">
        <v>152</v>
      </c>
      <c r="D45" s="28">
        <v>0</v>
      </c>
      <c r="E45" s="29"/>
      <c r="F45" s="118">
        <v>0</v>
      </c>
      <c r="G45" s="28">
        <f>D45-E45</f>
        <v>0</v>
      </c>
    </row>
    <row r="46" spans="1:7" ht="23.25" customHeight="1" x14ac:dyDescent="0.25">
      <c r="A46" s="63" t="s">
        <v>240</v>
      </c>
      <c r="B46" s="38" t="s">
        <v>63</v>
      </c>
      <c r="C46" s="16" t="s">
        <v>142</v>
      </c>
      <c r="D46" s="27">
        <f>D47</f>
        <v>3869.7599999999998</v>
      </c>
      <c r="E46" s="116">
        <f t="shared" ref="E46:G47" si="20">E47</f>
        <v>2467.4208800000001</v>
      </c>
      <c r="F46" s="118">
        <f t="shared" si="1"/>
        <v>63.76159968576863</v>
      </c>
      <c r="G46" s="27">
        <f t="shared" si="20"/>
        <v>1402.3391199999999</v>
      </c>
    </row>
    <row r="47" spans="1:7" ht="15" customHeight="1" x14ac:dyDescent="0.25">
      <c r="A47" s="63" t="s">
        <v>154</v>
      </c>
      <c r="B47" s="38" t="s">
        <v>64</v>
      </c>
      <c r="C47" s="16" t="s">
        <v>142</v>
      </c>
      <c r="D47" s="27">
        <f>D48</f>
        <v>3869.7599999999998</v>
      </c>
      <c r="E47" s="116">
        <f t="shared" si="20"/>
        <v>2467.4208800000001</v>
      </c>
      <c r="F47" s="118">
        <f t="shared" si="1"/>
        <v>63.76159968576863</v>
      </c>
      <c r="G47" s="27">
        <f t="shared" si="20"/>
        <v>1402.3391199999999</v>
      </c>
    </row>
    <row r="48" spans="1:7" ht="26.25" customHeight="1" x14ac:dyDescent="0.25">
      <c r="A48" s="63" t="s">
        <v>108</v>
      </c>
      <c r="B48" s="38" t="s">
        <v>65</v>
      </c>
      <c r="C48" s="16" t="s">
        <v>142</v>
      </c>
      <c r="D48" s="27">
        <f>D49+D52+D54</f>
        <v>3869.7599999999998</v>
      </c>
      <c r="E48" s="116">
        <f t="shared" ref="E48:G48" si="21">E49+E52+E54</f>
        <v>2467.4208800000001</v>
      </c>
      <c r="F48" s="118">
        <f t="shared" si="1"/>
        <v>63.76159968576863</v>
      </c>
      <c r="G48" s="27">
        <f t="shared" si="21"/>
        <v>1402.3391199999999</v>
      </c>
    </row>
    <row r="49" spans="1:7" ht="35.25" customHeight="1" x14ac:dyDescent="0.25">
      <c r="A49" s="64" t="s">
        <v>149</v>
      </c>
      <c r="B49" s="38" t="s">
        <v>65</v>
      </c>
      <c r="C49" s="16" t="s">
        <v>150</v>
      </c>
      <c r="D49" s="27">
        <f>D50+D51</f>
        <v>3180.7</v>
      </c>
      <c r="E49" s="116">
        <f t="shared" ref="E49:G49" si="22">E50+E51</f>
        <v>2375.9229399999999</v>
      </c>
      <c r="F49" s="118">
        <f t="shared" si="1"/>
        <v>74.698114880372245</v>
      </c>
      <c r="G49" s="27">
        <f t="shared" si="22"/>
        <v>804.77705999999989</v>
      </c>
    </row>
    <row r="50" spans="1:7" ht="15" customHeight="1" x14ac:dyDescent="0.25">
      <c r="A50" s="36" t="s">
        <v>151</v>
      </c>
      <c r="B50" s="37" t="s">
        <v>65</v>
      </c>
      <c r="C50" s="18" t="s">
        <v>152</v>
      </c>
      <c r="D50" s="28">
        <v>3180.7</v>
      </c>
      <c r="E50" s="29">
        <v>2375.9229399999999</v>
      </c>
      <c r="F50" s="118">
        <f t="shared" si="1"/>
        <v>74.698114880372245</v>
      </c>
      <c r="G50" s="28">
        <f>D50-E50</f>
        <v>804.77705999999989</v>
      </c>
    </row>
    <row r="51" spans="1:7" ht="15" customHeight="1" x14ac:dyDescent="0.25">
      <c r="A51" s="36" t="s">
        <v>155</v>
      </c>
      <c r="B51" s="37" t="s">
        <v>65</v>
      </c>
      <c r="C51" s="18" t="s">
        <v>156</v>
      </c>
      <c r="D51" s="28">
        <v>0</v>
      </c>
      <c r="E51" s="29">
        <v>0</v>
      </c>
      <c r="F51" s="118">
        <v>0</v>
      </c>
      <c r="G51" s="28">
        <f>D51-E51</f>
        <v>0</v>
      </c>
    </row>
    <row r="52" spans="1:7" ht="15" customHeight="1" x14ac:dyDescent="0.25">
      <c r="A52" s="64" t="s">
        <v>143</v>
      </c>
      <c r="B52" s="38" t="s">
        <v>65</v>
      </c>
      <c r="C52" s="16" t="s">
        <v>144</v>
      </c>
      <c r="D52" s="27">
        <f>D53</f>
        <v>652.05999999999995</v>
      </c>
      <c r="E52" s="116">
        <f t="shared" ref="E52:G52" si="23">E53</f>
        <v>86.617800000000003</v>
      </c>
      <c r="F52" s="118">
        <f t="shared" si="1"/>
        <v>13.283716222433521</v>
      </c>
      <c r="G52" s="27">
        <f t="shared" si="23"/>
        <v>565.44219999999996</v>
      </c>
    </row>
    <row r="53" spans="1:7" ht="12.75" customHeight="1" x14ac:dyDescent="0.25">
      <c r="A53" s="36" t="s">
        <v>145</v>
      </c>
      <c r="B53" s="37" t="s">
        <v>65</v>
      </c>
      <c r="C53" s="18" t="s">
        <v>146</v>
      </c>
      <c r="D53" s="28">
        <v>652.05999999999995</v>
      </c>
      <c r="E53" s="29">
        <v>86.617800000000003</v>
      </c>
      <c r="F53" s="118">
        <f t="shared" si="1"/>
        <v>13.283716222433521</v>
      </c>
      <c r="G53" s="28">
        <f>D53-E53</f>
        <v>565.44219999999996</v>
      </c>
    </row>
    <row r="54" spans="1:7" ht="15" customHeight="1" x14ac:dyDescent="0.25">
      <c r="A54" s="64" t="s">
        <v>157</v>
      </c>
      <c r="B54" s="38" t="s">
        <v>65</v>
      </c>
      <c r="C54" s="16" t="s">
        <v>158</v>
      </c>
      <c r="D54" s="27">
        <f>D55</f>
        <v>37</v>
      </c>
      <c r="E54" s="116">
        <f t="shared" ref="E54:G54" si="24">E55</f>
        <v>4.8801399999999999</v>
      </c>
      <c r="F54" s="118">
        <f t="shared" si="1"/>
        <v>13.189567567567567</v>
      </c>
      <c r="G54" s="27">
        <f t="shared" si="24"/>
        <v>32.119860000000003</v>
      </c>
    </row>
    <row r="55" spans="1:7" ht="15" customHeight="1" x14ac:dyDescent="0.25">
      <c r="A55" s="36" t="s">
        <v>159</v>
      </c>
      <c r="B55" s="37" t="s">
        <v>65</v>
      </c>
      <c r="C55" s="18" t="s">
        <v>160</v>
      </c>
      <c r="D55" s="28">
        <v>37</v>
      </c>
      <c r="E55" s="29">
        <v>4.8801399999999999</v>
      </c>
      <c r="F55" s="118">
        <f t="shared" si="1"/>
        <v>13.189567567567567</v>
      </c>
      <c r="G55" s="28">
        <f>D55-E55</f>
        <v>32.119860000000003</v>
      </c>
    </row>
    <row r="56" spans="1:7" ht="23.25" customHeight="1" x14ac:dyDescent="0.25">
      <c r="A56" s="63" t="s">
        <v>202</v>
      </c>
      <c r="B56" s="38" t="s">
        <v>161</v>
      </c>
      <c r="C56" s="16" t="s">
        <v>142</v>
      </c>
      <c r="D56" s="27">
        <f>D57</f>
        <v>0</v>
      </c>
      <c r="E56" s="116">
        <f t="shared" ref="E56:G56" si="25">E57</f>
        <v>0</v>
      </c>
      <c r="F56" s="118">
        <v>0</v>
      </c>
      <c r="G56" s="27">
        <f t="shared" si="25"/>
        <v>0</v>
      </c>
    </row>
    <row r="57" spans="1:7" ht="15" customHeight="1" x14ac:dyDescent="0.25">
      <c r="A57" s="63" t="s">
        <v>162</v>
      </c>
      <c r="B57" s="38" t="s">
        <v>163</v>
      </c>
      <c r="C57" s="16" t="s">
        <v>142</v>
      </c>
      <c r="D57" s="27">
        <f>D58+D61</f>
        <v>0</v>
      </c>
      <c r="E57" s="116">
        <f t="shared" ref="E57:G57" si="26">E58+E61</f>
        <v>0</v>
      </c>
      <c r="F57" s="118">
        <v>0</v>
      </c>
      <c r="G57" s="27">
        <f t="shared" si="26"/>
        <v>0</v>
      </c>
    </row>
    <row r="58" spans="1:7" ht="46.5" customHeight="1" x14ac:dyDescent="0.25">
      <c r="A58" s="63" t="s">
        <v>118</v>
      </c>
      <c r="B58" s="38" t="s">
        <v>119</v>
      </c>
      <c r="C58" s="16" t="s">
        <v>142</v>
      </c>
      <c r="D58" s="27">
        <f>D59</f>
        <v>0</v>
      </c>
      <c r="E58" s="116">
        <f t="shared" ref="E58:G59" si="27">E59</f>
        <v>0</v>
      </c>
      <c r="F58" s="118">
        <v>0</v>
      </c>
      <c r="G58" s="27">
        <f t="shared" si="27"/>
        <v>0</v>
      </c>
    </row>
    <row r="59" spans="1:7" ht="34.5" customHeight="1" x14ac:dyDescent="0.25">
      <c r="A59" s="64" t="s">
        <v>149</v>
      </c>
      <c r="B59" s="38" t="s">
        <v>119</v>
      </c>
      <c r="C59" s="16" t="s">
        <v>150</v>
      </c>
      <c r="D59" s="27">
        <f>D60</f>
        <v>0</v>
      </c>
      <c r="E59" s="116">
        <f t="shared" si="27"/>
        <v>0</v>
      </c>
      <c r="F59" s="118">
        <v>0</v>
      </c>
      <c r="G59" s="27">
        <f t="shared" si="27"/>
        <v>0</v>
      </c>
    </row>
    <row r="60" spans="1:7" ht="15" customHeight="1" x14ac:dyDescent="0.25">
      <c r="A60" s="36" t="s">
        <v>151</v>
      </c>
      <c r="B60" s="37" t="s">
        <v>119</v>
      </c>
      <c r="C60" s="18" t="s">
        <v>152</v>
      </c>
      <c r="D60" s="28">
        <v>0</v>
      </c>
      <c r="E60" s="29"/>
      <c r="F60" s="118">
        <v>0</v>
      </c>
      <c r="G60" s="28">
        <f>D60-E60</f>
        <v>0</v>
      </c>
    </row>
    <row r="61" spans="1:7" ht="12" customHeight="1" x14ac:dyDescent="0.25">
      <c r="A61" s="63" t="s">
        <v>105</v>
      </c>
      <c r="B61" s="38" t="s">
        <v>213</v>
      </c>
      <c r="C61" s="16" t="s">
        <v>142</v>
      </c>
      <c r="D61" s="27">
        <f>D62</f>
        <v>0</v>
      </c>
      <c r="E61" s="116">
        <f t="shared" ref="E61:G62" si="28">E62</f>
        <v>0</v>
      </c>
      <c r="F61" s="118">
        <v>0</v>
      </c>
      <c r="G61" s="27">
        <f t="shared" si="28"/>
        <v>0</v>
      </c>
    </row>
    <row r="62" spans="1:7" ht="34.5" customHeight="1" x14ac:dyDescent="0.25">
      <c r="A62" s="64" t="s">
        <v>149</v>
      </c>
      <c r="B62" s="38" t="s">
        <v>213</v>
      </c>
      <c r="C62" s="16" t="s">
        <v>150</v>
      </c>
      <c r="D62" s="27">
        <f>D63</f>
        <v>0</v>
      </c>
      <c r="E62" s="116">
        <f t="shared" si="28"/>
        <v>0</v>
      </c>
      <c r="F62" s="118">
        <v>0</v>
      </c>
      <c r="G62" s="27">
        <f t="shared" si="28"/>
        <v>0</v>
      </c>
    </row>
    <row r="63" spans="1:7" ht="15" customHeight="1" x14ac:dyDescent="0.25">
      <c r="A63" s="36" t="s">
        <v>151</v>
      </c>
      <c r="B63" s="37" t="s">
        <v>213</v>
      </c>
      <c r="C63" s="18" t="s">
        <v>152</v>
      </c>
      <c r="D63" s="28">
        <v>0</v>
      </c>
      <c r="E63" s="29"/>
      <c r="F63" s="118">
        <v>0</v>
      </c>
      <c r="G63" s="28">
        <f>D63-E63</f>
        <v>0</v>
      </c>
    </row>
    <row r="64" spans="1:7" ht="26.25" customHeight="1" x14ac:dyDescent="0.25">
      <c r="A64" s="63" t="s">
        <v>237</v>
      </c>
      <c r="B64" s="38" t="s">
        <v>164</v>
      </c>
      <c r="C64" s="16" t="s">
        <v>142</v>
      </c>
      <c r="D64" s="27">
        <f>D65+D72+D78+D82</f>
        <v>796.00385000000006</v>
      </c>
      <c r="E64" s="116">
        <f>E65+E72+E78+E82</f>
        <v>346.88143000000002</v>
      </c>
      <c r="F64" s="118">
        <f t="shared" si="1"/>
        <v>43.577858323172684</v>
      </c>
      <c r="G64" s="27">
        <f>G65+G72+G78+G82</f>
        <v>449.12242000000003</v>
      </c>
    </row>
    <row r="65" spans="1:7" ht="27" customHeight="1" x14ac:dyDescent="0.25">
      <c r="A65" s="63" t="s">
        <v>165</v>
      </c>
      <c r="B65" s="38" t="s">
        <v>166</v>
      </c>
      <c r="C65" s="16" t="s">
        <v>142</v>
      </c>
      <c r="D65" s="27">
        <f>D69+D66</f>
        <v>287.59399999999999</v>
      </c>
      <c r="E65" s="116">
        <f t="shared" ref="E65" si="29">E69+E66</f>
        <v>0</v>
      </c>
      <c r="F65" s="118">
        <f t="shared" si="1"/>
        <v>0</v>
      </c>
      <c r="G65" s="27">
        <f>G69+G66</f>
        <v>287.59399999999999</v>
      </c>
    </row>
    <row r="66" spans="1:7" ht="62.25" customHeight="1" x14ac:dyDescent="0.25">
      <c r="A66" s="61" t="s">
        <v>250</v>
      </c>
      <c r="B66" s="38">
        <v>1215430</v>
      </c>
      <c r="C66" s="16"/>
      <c r="D66" s="27">
        <f>D67</f>
        <v>273.19400000000002</v>
      </c>
      <c r="E66" s="116">
        <f t="shared" ref="E66:G67" si="30">E67</f>
        <v>0</v>
      </c>
      <c r="F66" s="118">
        <f t="shared" si="1"/>
        <v>0</v>
      </c>
      <c r="G66" s="27">
        <f t="shared" si="30"/>
        <v>273.19400000000002</v>
      </c>
    </row>
    <row r="67" spans="1:7" ht="41.25" customHeight="1" x14ac:dyDescent="0.25">
      <c r="A67" s="61" t="s">
        <v>143</v>
      </c>
      <c r="B67" s="38">
        <v>1215430</v>
      </c>
      <c r="C67" s="16">
        <v>200</v>
      </c>
      <c r="D67" s="27">
        <f>D68</f>
        <v>273.19400000000002</v>
      </c>
      <c r="E67" s="116">
        <f t="shared" si="30"/>
        <v>0</v>
      </c>
      <c r="F67" s="118">
        <f t="shared" si="1"/>
        <v>0</v>
      </c>
      <c r="G67" s="27">
        <f t="shared" si="30"/>
        <v>273.19400000000002</v>
      </c>
    </row>
    <row r="68" spans="1:7" ht="28.5" customHeight="1" x14ac:dyDescent="0.25">
      <c r="A68" s="48" t="s">
        <v>145</v>
      </c>
      <c r="B68" s="37">
        <v>1215430</v>
      </c>
      <c r="C68" s="18">
        <v>240</v>
      </c>
      <c r="D68" s="27">
        <v>273.19400000000002</v>
      </c>
      <c r="E68" s="116"/>
      <c r="F68" s="118">
        <f t="shared" si="1"/>
        <v>0</v>
      </c>
      <c r="G68" s="27">
        <f>D68-E68</f>
        <v>273.19400000000002</v>
      </c>
    </row>
    <row r="69" spans="1:7" ht="15" customHeight="1" x14ac:dyDescent="0.25">
      <c r="A69" s="63" t="s">
        <v>124</v>
      </c>
      <c r="B69" s="38" t="s">
        <v>125</v>
      </c>
      <c r="C69" s="16" t="s">
        <v>142</v>
      </c>
      <c r="D69" s="27">
        <f>D70</f>
        <v>14.4</v>
      </c>
      <c r="E69" s="116">
        <f t="shared" ref="E69:G70" si="31">E70</f>
        <v>0</v>
      </c>
      <c r="F69" s="118">
        <f t="shared" si="1"/>
        <v>0</v>
      </c>
      <c r="G69" s="27">
        <f t="shared" si="31"/>
        <v>14.4</v>
      </c>
    </row>
    <row r="70" spans="1:7" ht="15" customHeight="1" x14ac:dyDescent="0.25">
      <c r="A70" s="64" t="s">
        <v>143</v>
      </c>
      <c r="B70" s="38" t="s">
        <v>125</v>
      </c>
      <c r="C70" s="16" t="s">
        <v>144</v>
      </c>
      <c r="D70" s="27">
        <f>D71</f>
        <v>14.4</v>
      </c>
      <c r="E70" s="116">
        <f t="shared" si="31"/>
        <v>0</v>
      </c>
      <c r="F70" s="118">
        <f t="shared" si="1"/>
        <v>0</v>
      </c>
      <c r="G70" s="27">
        <f t="shared" si="31"/>
        <v>14.4</v>
      </c>
    </row>
    <row r="71" spans="1:7" ht="15" customHeight="1" x14ac:dyDescent="0.25">
      <c r="A71" s="36" t="s">
        <v>145</v>
      </c>
      <c r="B71" s="37" t="s">
        <v>125</v>
      </c>
      <c r="C71" s="18" t="s">
        <v>146</v>
      </c>
      <c r="D71" s="28">
        <v>14.4</v>
      </c>
      <c r="E71" s="29"/>
      <c r="F71" s="118">
        <f t="shared" si="1"/>
        <v>0</v>
      </c>
      <c r="G71" s="28">
        <f>D71-E71</f>
        <v>14.4</v>
      </c>
    </row>
    <row r="72" spans="1:7" ht="15" customHeight="1" x14ac:dyDescent="0.25">
      <c r="A72" s="63" t="s">
        <v>167</v>
      </c>
      <c r="B72" s="38" t="s">
        <v>168</v>
      </c>
      <c r="C72" s="16" t="s">
        <v>142</v>
      </c>
      <c r="D72" s="27">
        <f>D73</f>
        <v>423.40985000000001</v>
      </c>
      <c r="E72" s="116">
        <f>E73</f>
        <v>261.88143000000002</v>
      </c>
      <c r="F72" s="118">
        <f t="shared" ref="F72:F135" si="32">E72/D72*100</f>
        <v>61.850575748296841</v>
      </c>
      <c r="G72" s="27">
        <f t="shared" ref="E72:G74" si="33">G73</f>
        <v>161.52842000000001</v>
      </c>
    </row>
    <row r="73" spans="1:7" ht="34.5" customHeight="1" x14ac:dyDescent="0.25">
      <c r="A73" s="63" t="s">
        <v>238</v>
      </c>
      <c r="B73" s="38" t="s">
        <v>89</v>
      </c>
      <c r="C73" s="16" t="s">
        <v>142</v>
      </c>
      <c r="D73" s="27">
        <f>D74+D76</f>
        <v>423.40985000000001</v>
      </c>
      <c r="E73" s="116">
        <f t="shared" ref="E73" si="34">E74+E76</f>
        <v>261.88143000000002</v>
      </c>
      <c r="F73" s="118">
        <f t="shared" si="32"/>
        <v>61.850575748296841</v>
      </c>
      <c r="G73" s="27">
        <f>G74+G76</f>
        <v>161.52842000000001</v>
      </c>
    </row>
    <row r="74" spans="1:7" ht="15" customHeight="1" x14ac:dyDescent="0.25">
      <c r="A74" s="64" t="s">
        <v>143</v>
      </c>
      <c r="B74" s="38" t="s">
        <v>89</v>
      </c>
      <c r="C74" s="16" t="s">
        <v>144</v>
      </c>
      <c r="D74" s="27">
        <f>D75</f>
        <v>369.6</v>
      </c>
      <c r="E74" s="116">
        <f t="shared" si="33"/>
        <v>208.07158000000001</v>
      </c>
      <c r="F74" s="118">
        <f t="shared" si="32"/>
        <v>56.296423160173163</v>
      </c>
      <c r="G74" s="27">
        <f t="shared" si="33"/>
        <v>161.52842000000001</v>
      </c>
    </row>
    <row r="75" spans="1:7" ht="15" customHeight="1" x14ac:dyDescent="0.25">
      <c r="A75" s="36" t="s">
        <v>145</v>
      </c>
      <c r="B75" s="37" t="s">
        <v>89</v>
      </c>
      <c r="C75" s="18" t="s">
        <v>146</v>
      </c>
      <c r="D75" s="28">
        <v>369.6</v>
      </c>
      <c r="E75" s="29">
        <v>208.07158000000001</v>
      </c>
      <c r="F75" s="118">
        <f t="shared" si="32"/>
        <v>56.296423160173163</v>
      </c>
      <c r="G75" s="28">
        <f>D75-E75</f>
        <v>161.52842000000001</v>
      </c>
    </row>
    <row r="76" spans="1:7" ht="24.75" customHeight="1" x14ac:dyDescent="0.25">
      <c r="A76" s="51" t="s">
        <v>245</v>
      </c>
      <c r="B76" s="38" t="s">
        <v>89</v>
      </c>
      <c r="C76" s="16">
        <v>600</v>
      </c>
      <c r="D76" s="28">
        <f>D77</f>
        <v>53.809850000000004</v>
      </c>
      <c r="E76" s="29">
        <f t="shared" ref="E76:G76" si="35">E77</f>
        <v>53.809849999999997</v>
      </c>
      <c r="F76" s="118">
        <f t="shared" si="32"/>
        <v>99.999999999999986</v>
      </c>
      <c r="G76" s="28">
        <f t="shared" si="35"/>
        <v>0</v>
      </c>
    </row>
    <row r="77" spans="1:7" ht="23.25" customHeight="1" x14ac:dyDescent="0.25">
      <c r="A77" s="40" t="s">
        <v>246</v>
      </c>
      <c r="B77" s="37" t="s">
        <v>89</v>
      </c>
      <c r="C77" s="18">
        <v>630</v>
      </c>
      <c r="D77" s="28">
        <f>53.81-0.15/1000</f>
        <v>53.809850000000004</v>
      </c>
      <c r="E77" s="29">
        <v>53.809849999999997</v>
      </c>
      <c r="F77" s="118">
        <f t="shared" si="32"/>
        <v>99.999999999999986</v>
      </c>
      <c r="G77" s="28">
        <f>D77-E77</f>
        <v>0</v>
      </c>
    </row>
    <row r="78" spans="1:7" ht="24" customHeight="1" x14ac:dyDescent="0.25">
      <c r="A78" s="63" t="s">
        <v>169</v>
      </c>
      <c r="B78" s="38" t="s">
        <v>170</v>
      </c>
      <c r="C78" s="16" t="s">
        <v>142</v>
      </c>
      <c r="D78" s="27">
        <f>D79</f>
        <v>0</v>
      </c>
      <c r="E78" s="116">
        <f t="shared" ref="E78:G80" si="36">E79</f>
        <v>0</v>
      </c>
      <c r="F78" s="118">
        <v>0</v>
      </c>
      <c r="G78" s="27">
        <f t="shared" si="36"/>
        <v>0</v>
      </c>
    </row>
    <row r="79" spans="1:7" ht="35.25" customHeight="1" x14ac:dyDescent="0.25">
      <c r="A79" s="63" t="s">
        <v>238</v>
      </c>
      <c r="B79" s="38" t="s">
        <v>90</v>
      </c>
      <c r="C79" s="16" t="s">
        <v>142</v>
      </c>
      <c r="D79" s="27">
        <f>D80</f>
        <v>0</v>
      </c>
      <c r="E79" s="116">
        <f t="shared" si="36"/>
        <v>0</v>
      </c>
      <c r="F79" s="118">
        <v>0</v>
      </c>
      <c r="G79" s="27">
        <f t="shared" si="36"/>
        <v>0</v>
      </c>
    </row>
    <row r="80" spans="1:7" ht="15" customHeight="1" x14ac:dyDescent="0.25">
      <c r="A80" s="64" t="s">
        <v>143</v>
      </c>
      <c r="B80" s="38" t="s">
        <v>90</v>
      </c>
      <c r="C80" s="16" t="s">
        <v>144</v>
      </c>
      <c r="D80" s="27">
        <f>D81</f>
        <v>0</v>
      </c>
      <c r="E80" s="116">
        <f t="shared" si="36"/>
        <v>0</v>
      </c>
      <c r="F80" s="118">
        <v>0</v>
      </c>
      <c r="G80" s="27">
        <f t="shared" si="36"/>
        <v>0</v>
      </c>
    </row>
    <row r="81" spans="1:7" ht="34.5" customHeight="1" x14ac:dyDescent="0.25">
      <c r="A81" s="36" t="s">
        <v>145</v>
      </c>
      <c r="B81" s="37" t="s">
        <v>90</v>
      </c>
      <c r="C81" s="18" t="s">
        <v>146</v>
      </c>
      <c r="D81" s="28">
        <v>0</v>
      </c>
      <c r="E81" s="29"/>
      <c r="F81" s="118">
        <v>0</v>
      </c>
      <c r="G81" s="28">
        <f>D81-E81</f>
        <v>0</v>
      </c>
    </row>
    <row r="82" spans="1:7" ht="15" customHeight="1" x14ac:dyDescent="0.25">
      <c r="A82" s="63" t="s">
        <v>171</v>
      </c>
      <c r="B82" s="38" t="s">
        <v>172</v>
      </c>
      <c r="C82" s="16" t="s">
        <v>142</v>
      </c>
      <c r="D82" s="27">
        <f>D83</f>
        <v>85</v>
      </c>
      <c r="E82" s="116">
        <f t="shared" ref="E82:G84" si="37">E83</f>
        <v>85</v>
      </c>
      <c r="F82" s="118">
        <f t="shared" si="32"/>
        <v>100</v>
      </c>
      <c r="G82" s="27">
        <f t="shared" si="37"/>
        <v>0</v>
      </c>
    </row>
    <row r="83" spans="1:7" ht="37.5" customHeight="1" x14ac:dyDescent="0.25">
      <c r="A83" s="63" t="s">
        <v>241</v>
      </c>
      <c r="B83" s="38" t="s">
        <v>88</v>
      </c>
      <c r="C83" s="16" t="s">
        <v>142</v>
      </c>
      <c r="D83" s="27">
        <f>D84</f>
        <v>85</v>
      </c>
      <c r="E83" s="116">
        <f t="shared" si="37"/>
        <v>85</v>
      </c>
      <c r="F83" s="118">
        <f t="shared" si="32"/>
        <v>100</v>
      </c>
      <c r="G83" s="27">
        <f t="shared" si="37"/>
        <v>0</v>
      </c>
    </row>
    <row r="84" spans="1:7" ht="15" customHeight="1" x14ac:dyDescent="0.25">
      <c r="A84" s="64" t="s">
        <v>143</v>
      </c>
      <c r="B84" s="38" t="s">
        <v>88</v>
      </c>
      <c r="C84" s="16" t="s">
        <v>144</v>
      </c>
      <c r="D84" s="27">
        <f>D85</f>
        <v>85</v>
      </c>
      <c r="E84" s="116">
        <f t="shared" si="37"/>
        <v>85</v>
      </c>
      <c r="F84" s="118">
        <f t="shared" si="32"/>
        <v>100</v>
      </c>
      <c r="G84" s="27">
        <f t="shared" si="37"/>
        <v>0</v>
      </c>
    </row>
    <row r="85" spans="1:7" ht="34.5" customHeight="1" x14ac:dyDescent="0.25">
      <c r="A85" s="36" t="s">
        <v>145</v>
      </c>
      <c r="B85" s="37" t="s">
        <v>88</v>
      </c>
      <c r="C85" s="18" t="s">
        <v>146</v>
      </c>
      <c r="D85" s="28">
        <v>85</v>
      </c>
      <c r="E85" s="29">
        <v>85</v>
      </c>
      <c r="F85" s="118">
        <f t="shared" si="32"/>
        <v>100</v>
      </c>
      <c r="G85" s="28">
        <f>D85-E85</f>
        <v>0</v>
      </c>
    </row>
    <row r="86" spans="1:7" ht="27" customHeight="1" x14ac:dyDescent="0.25">
      <c r="A86" s="63" t="s">
        <v>229</v>
      </c>
      <c r="B86" s="38" t="s">
        <v>173</v>
      </c>
      <c r="C86" s="16" t="s">
        <v>142</v>
      </c>
      <c r="D86" s="27">
        <f>D87+D103</f>
        <v>105</v>
      </c>
      <c r="E86" s="116">
        <f>E87+E103</f>
        <v>0</v>
      </c>
      <c r="F86" s="118">
        <f t="shared" si="32"/>
        <v>0</v>
      </c>
      <c r="G86" s="27">
        <f>G87+G103</f>
        <v>105</v>
      </c>
    </row>
    <row r="87" spans="1:7" ht="15" customHeight="1" x14ac:dyDescent="0.25">
      <c r="A87" s="63" t="s">
        <v>174</v>
      </c>
      <c r="B87" s="38" t="s">
        <v>175</v>
      </c>
      <c r="C87" s="16" t="s">
        <v>142</v>
      </c>
      <c r="D87" s="27">
        <f>D88+D94+D91+D97+D100</f>
        <v>101</v>
      </c>
      <c r="E87" s="116">
        <f>E88+E94+E91+E97+E100</f>
        <v>0</v>
      </c>
      <c r="F87" s="118">
        <f t="shared" si="32"/>
        <v>0</v>
      </c>
      <c r="G87" s="27">
        <f t="shared" ref="G87" si="38">G88+G94+G91+G97+G100</f>
        <v>101</v>
      </c>
    </row>
    <row r="88" spans="1:7" ht="25.5" customHeight="1" x14ac:dyDescent="0.25">
      <c r="A88" s="63" t="s">
        <v>106</v>
      </c>
      <c r="B88" s="38" t="s">
        <v>75</v>
      </c>
      <c r="C88" s="16" t="s">
        <v>142</v>
      </c>
      <c r="D88" s="27">
        <f>D89</f>
        <v>10</v>
      </c>
      <c r="E88" s="116">
        <f t="shared" ref="E88:G89" si="39">E89</f>
        <v>0</v>
      </c>
      <c r="F88" s="118">
        <f t="shared" si="32"/>
        <v>0</v>
      </c>
      <c r="G88" s="27">
        <f t="shared" si="39"/>
        <v>10</v>
      </c>
    </row>
    <row r="89" spans="1:7" ht="15" customHeight="1" x14ac:dyDescent="0.25">
      <c r="A89" s="64" t="s">
        <v>143</v>
      </c>
      <c r="B89" s="38" t="s">
        <v>75</v>
      </c>
      <c r="C89" s="16" t="s">
        <v>144</v>
      </c>
      <c r="D89" s="27">
        <f>D90</f>
        <v>10</v>
      </c>
      <c r="E89" s="116">
        <f>E90</f>
        <v>0</v>
      </c>
      <c r="F89" s="118">
        <f t="shared" si="32"/>
        <v>0</v>
      </c>
      <c r="G89" s="27">
        <f t="shared" si="39"/>
        <v>10</v>
      </c>
    </row>
    <row r="90" spans="1:7" ht="13.5" customHeight="1" x14ac:dyDescent="0.25">
      <c r="A90" s="36" t="s">
        <v>145</v>
      </c>
      <c r="B90" s="37" t="s">
        <v>75</v>
      </c>
      <c r="C90" s="18" t="s">
        <v>146</v>
      </c>
      <c r="D90" s="28">
        <v>10</v>
      </c>
      <c r="E90" s="29"/>
      <c r="F90" s="118">
        <f t="shared" si="32"/>
        <v>0</v>
      </c>
      <c r="G90" s="28">
        <f>D90-E90</f>
        <v>10</v>
      </c>
    </row>
    <row r="91" spans="1:7" ht="13.5" customHeight="1" x14ac:dyDescent="0.25">
      <c r="A91" s="51" t="s">
        <v>128</v>
      </c>
      <c r="B91" s="38">
        <v>1312108</v>
      </c>
      <c r="C91" s="16"/>
      <c r="D91" s="28">
        <f t="shared" ref="D91:G92" si="40">D92</f>
        <v>8.1999999999999993</v>
      </c>
      <c r="E91" s="29">
        <f t="shared" si="40"/>
        <v>0</v>
      </c>
      <c r="F91" s="118">
        <f t="shared" si="32"/>
        <v>0</v>
      </c>
      <c r="G91" s="28">
        <f t="shared" si="40"/>
        <v>8.1999999999999993</v>
      </c>
    </row>
    <row r="92" spans="1:7" ht="13.5" customHeight="1" x14ac:dyDescent="0.25">
      <c r="A92" s="51" t="s">
        <v>143</v>
      </c>
      <c r="B92" s="38">
        <v>1312108</v>
      </c>
      <c r="C92" s="16">
        <v>200</v>
      </c>
      <c r="D92" s="29">
        <f t="shared" si="40"/>
        <v>8.1999999999999993</v>
      </c>
      <c r="E92" s="29">
        <f t="shared" si="40"/>
        <v>0</v>
      </c>
      <c r="F92" s="118">
        <f t="shared" si="32"/>
        <v>0</v>
      </c>
      <c r="G92" s="28">
        <f t="shared" si="40"/>
        <v>8.1999999999999993</v>
      </c>
    </row>
    <row r="93" spans="1:7" ht="13.5" customHeight="1" x14ac:dyDescent="0.25">
      <c r="A93" s="40" t="s">
        <v>145</v>
      </c>
      <c r="B93" s="37">
        <v>1312108</v>
      </c>
      <c r="C93" s="18">
        <v>240</v>
      </c>
      <c r="D93" s="28">
        <v>8.1999999999999993</v>
      </c>
      <c r="E93" s="29"/>
      <c r="F93" s="118">
        <f t="shared" si="32"/>
        <v>0</v>
      </c>
      <c r="G93" s="28">
        <f>D93-E93</f>
        <v>8.1999999999999993</v>
      </c>
    </row>
    <row r="94" spans="1:7" ht="60" customHeight="1" x14ac:dyDescent="0.25">
      <c r="A94" s="63" t="s">
        <v>115</v>
      </c>
      <c r="B94" s="38" t="s">
        <v>116</v>
      </c>
      <c r="C94" s="16" t="s">
        <v>142</v>
      </c>
      <c r="D94" s="27">
        <f>D95</f>
        <v>40</v>
      </c>
      <c r="E94" s="116">
        <f t="shared" ref="E94:G95" si="41">E95</f>
        <v>0</v>
      </c>
      <c r="F94" s="118">
        <f t="shared" si="32"/>
        <v>0</v>
      </c>
      <c r="G94" s="27">
        <f t="shared" si="41"/>
        <v>40</v>
      </c>
    </row>
    <row r="95" spans="1:7" ht="15" customHeight="1" x14ac:dyDescent="0.25">
      <c r="A95" s="64" t="s">
        <v>143</v>
      </c>
      <c r="B95" s="38" t="s">
        <v>116</v>
      </c>
      <c r="C95" s="16" t="s">
        <v>144</v>
      </c>
      <c r="D95" s="27">
        <f>D96</f>
        <v>40</v>
      </c>
      <c r="E95" s="116">
        <f t="shared" si="41"/>
        <v>0</v>
      </c>
      <c r="F95" s="118">
        <f t="shared" si="32"/>
        <v>0</v>
      </c>
      <c r="G95" s="27">
        <f t="shared" si="41"/>
        <v>40</v>
      </c>
    </row>
    <row r="96" spans="1:7" ht="15" customHeight="1" x14ac:dyDescent="0.25">
      <c r="A96" s="36" t="s">
        <v>145</v>
      </c>
      <c r="B96" s="37" t="s">
        <v>116</v>
      </c>
      <c r="C96" s="18" t="s">
        <v>146</v>
      </c>
      <c r="D96" s="28">
        <v>40</v>
      </c>
      <c r="E96" s="29"/>
      <c r="F96" s="118">
        <f t="shared" si="32"/>
        <v>0</v>
      </c>
      <c r="G96" s="28">
        <f>D96-E96</f>
        <v>40</v>
      </c>
    </row>
    <row r="97" spans="1:7" ht="48" customHeight="1" x14ac:dyDescent="0.25">
      <c r="A97" s="51" t="s">
        <v>269</v>
      </c>
      <c r="B97" s="38">
        <v>1315463</v>
      </c>
      <c r="C97" s="16"/>
      <c r="D97" s="28">
        <f>D98</f>
        <v>30</v>
      </c>
      <c r="E97" s="29">
        <f t="shared" ref="E97:G98" si="42">E98</f>
        <v>0</v>
      </c>
      <c r="F97" s="118">
        <f t="shared" si="32"/>
        <v>0</v>
      </c>
      <c r="G97" s="28">
        <f t="shared" si="42"/>
        <v>30</v>
      </c>
    </row>
    <row r="98" spans="1:7" ht="21" customHeight="1" x14ac:dyDescent="0.25">
      <c r="A98" s="51" t="s">
        <v>149</v>
      </c>
      <c r="B98" s="38">
        <v>1315463</v>
      </c>
      <c r="C98" s="16">
        <v>100</v>
      </c>
      <c r="D98" s="28">
        <f>D99</f>
        <v>30</v>
      </c>
      <c r="E98" s="29">
        <f t="shared" si="42"/>
        <v>0</v>
      </c>
      <c r="F98" s="118">
        <f t="shared" si="32"/>
        <v>0</v>
      </c>
      <c r="G98" s="28">
        <f t="shared" si="42"/>
        <v>30</v>
      </c>
    </row>
    <row r="99" spans="1:7" ht="20.25" customHeight="1" x14ac:dyDescent="0.25">
      <c r="A99" s="40" t="s">
        <v>151</v>
      </c>
      <c r="B99" s="37">
        <v>1315463</v>
      </c>
      <c r="C99" s="18">
        <v>110</v>
      </c>
      <c r="D99" s="28">
        <v>30</v>
      </c>
      <c r="E99" s="29"/>
      <c r="F99" s="118">
        <f t="shared" si="32"/>
        <v>0</v>
      </c>
      <c r="G99" s="28">
        <f>D99-E99</f>
        <v>30</v>
      </c>
    </row>
    <row r="100" spans="1:7" ht="15" customHeight="1" x14ac:dyDescent="0.25">
      <c r="A100" s="51" t="s">
        <v>124</v>
      </c>
      <c r="B100" s="38">
        <v>1317060</v>
      </c>
      <c r="C100" s="16"/>
      <c r="D100" s="28">
        <f>D101</f>
        <v>12.8</v>
      </c>
      <c r="E100" s="29">
        <f t="shared" ref="E100:G101" si="43">E101</f>
        <v>0</v>
      </c>
      <c r="F100" s="118">
        <f t="shared" si="32"/>
        <v>0</v>
      </c>
      <c r="G100" s="28">
        <f t="shared" si="43"/>
        <v>12.8</v>
      </c>
    </row>
    <row r="101" spans="1:7" ht="15" customHeight="1" x14ac:dyDescent="0.25">
      <c r="A101" s="51" t="s">
        <v>143</v>
      </c>
      <c r="B101" s="38">
        <v>1317060</v>
      </c>
      <c r="C101" s="16">
        <v>200</v>
      </c>
      <c r="D101" s="28">
        <f>D102</f>
        <v>12.8</v>
      </c>
      <c r="E101" s="29">
        <f t="shared" si="43"/>
        <v>0</v>
      </c>
      <c r="F101" s="118">
        <f t="shared" si="32"/>
        <v>0</v>
      </c>
      <c r="G101" s="28">
        <f t="shared" si="43"/>
        <v>12.8</v>
      </c>
    </row>
    <row r="102" spans="1:7" ht="15" customHeight="1" x14ac:dyDescent="0.25">
      <c r="A102" s="40" t="s">
        <v>145</v>
      </c>
      <c r="B102" s="37">
        <v>1317060</v>
      </c>
      <c r="C102" s="18">
        <v>240</v>
      </c>
      <c r="D102" s="28">
        <v>12.8</v>
      </c>
      <c r="E102" s="29"/>
      <c r="F102" s="118">
        <f t="shared" si="32"/>
        <v>0</v>
      </c>
      <c r="G102" s="28">
        <f>D102-E102</f>
        <v>12.8</v>
      </c>
    </row>
    <row r="103" spans="1:7" ht="25.5" customHeight="1" x14ac:dyDescent="0.25">
      <c r="A103" s="63" t="s">
        <v>176</v>
      </c>
      <c r="B103" s="38" t="s">
        <v>177</v>
      </c>
      <c r="C103" s="16" t="s">
        <v>142</v>
      </c>
      <c r="D103" s="27">
        <f>D104</f>
        <v>4</v>
      </c>
      <c r="E103" s="116">
        <f t="shared" ref="E103:G105" si="44">E104</f>
        <v>0</v>
      </c>
      <c r="F103" s="118">
        <f t="shared" si="32"/>
        <v>0</v>
      </c>
      <c r="G103" s="27">
        <f t="shared" si="44"/>
        <v>4</v>
      </c>
    </row>
    <row r="104" spans="1:7" ht="15" customHeight="1" x14ac:dyDescent="0.25">
      <c r="A104" s="63" t="s">
        <v>105</v>
      </c>
      <c r="B104" s="38" t="s">
        <v>76</v>
      </c>
      <c r="C104" s="16" t="s">
        <v>142</v>
      </c>
      <c r="D104" s="27">
        <f>D105</f>
        <v>4</v>
      </c>
      <c r="E104" s="116">
        <f t="shared" si="44"/>
        <v>0</v>
      </c>
      <c r="F104" s="118">
        <f t="shared" si="32"/>
        <v>0</v>
      </c>
      <c r="G104" s="27">
        <f t="shared" si="44"/>
        <v>4</v>
      </c>
    </row>
    <row r="105" spans="1:7" ht="24" customHeight="1" x14ac:dyDescent="0.25">
      <c r="A105" s="64" t="s">
        <v>143</v>
      </c>
      <c r="B105" s="38" t="s">
        <v>76</v>
      </c>
      <c r="C105" s="16" t="s">
        <v>144</v>
      </c>
      <c r="D105" s="27">
        <f>D106</f>
        <v>4</v>
      </c>
      <c r="E105" s="116">
        <f t="shared" si="44"/>
        <v>0</v>
      </c>
      <c r="F105" s="118">
        <f t="shared" si="32"/>
        <v>0</v>
      </c>
      <c r="G105" s="27">
        <f t="shared" si="44"/>
        <v>4</v>
      </c>
    </row>
    <row r="106" spans="1:7" ht="16.5" customHeight="1" x14ac:dyDescent="0.25">
      <c r="A106" s="36" t="s">
        <v>145</v>
      </c>
      <c r="B106" s="37" t="s">
        <v>76</v>
      </c>
      <c r="C106" s="18" t="s">
        <v>146</v>
      </c>
      <c r="D106" s="28">
        <v>4</v>
      </c>
      <c r="E106" s="29"/>
      <c r="F106" s="118">
        <f t="shared" si="32"/>
        <v>0</v>
      </c>
      <c r="G106" s="28">
        <f>D106-E106</f>
        <v>4</v>
      </c>
    </row>
    <row r="107" spans="1:7" ht="23.25" customHeight="1" x14ac:dyDescent="0.25">
      <c r="A107" s="63" t="s">
        <v>227</v>
      </c>
      <c r="B107" s="38" t="s">
        <v>178</v>
      </c>
      <c r="C107" s="16" t="s">
        <v>142</v>
      </c>
      <c r="D107" s="27">
        <f>D108+D115</f>
        <v>54</v>
      </c>
      <c r="E107" s="116">
        <f t="shared" ref="E107:G107" si="45">E108+E115</f>
        <v>0.84</v>
      </c>
      <c r="F107" s="118">
        <f t="shared" si="32"/>
        <v>1.5555555555555556</v>
      </c>
      <c r="G107" s="27">
        <f t="shared" si="45"/>
        <v>53.16</v>
      </c>
    </row>
    <row r="108" spans="1:7" ht="26.25" customHeight="1" x14ac:dyDescent="0.25">
      <c r="A108" s="63" t="s">
        <v>179</v>
      </c>
      <c r="B108" s="38" t="s">
        <v>180</v>
      </c>
      <c r="C108" s="16" t="s">
        <v>142</v>
      </c>
      <c r="D108" s="27">
        <f>D109+D112</f>
        <v>52</v>
      </c>
      <c r="E108" s="116">
        <f t="shared" ref="E108:G108" si="46">E109+E112</f>
        <v>0</v>
      </c>
      <c r="F108" s="118">
        <f t="shared" si="32"/>
        <v>0</v>
      </c>
      <c r="G108" s="27">
        <f t="shared" si="46"/>
        <v>52</v>
      </c>
    </row>
    <row r="109" spans="1:7" ht="25.5" customHeight="1" x14ac:dyDescent="0.25">
      <c r="A109" s="63" t="s">
        <v>234</v>
      </c>
      <c r="B109" s="38" t="s">
        <v>84</v>
      </c>
      <c r="C109" s="16" t="s">
        <v>142</v>
      </c>
      <c r="D109" s="27">
        <f>D110</f>
        <v>2</v>
      </c>
      <c r="E109" s="116">
        <f t="shared" ref="E109:G110" si="47">E110</f>
        <v>0</v>
      </c>
      <c r="F109" s="118">
        <f t="shared" si="32"/>
        <v>0</v>
      </c>
      <c r="G109" s="27">
        <f t="shared" si="47"/>
        <v>2</v>
      </c>
    </row>
    <row r="110" spans="1:7" ht="24.75" customHeight="1" x14ac:dyDescent="0.25">
      <c r="A110" s="64" t="s">
        <v>143</v>
      </c>
      <c r="B110" s="38" t="s">
        <v>84</v>
      </c>
      <c r="C110" s="16" t="s">
        <v>144</v>
      </c>
      <c r="D110" s="27">
        <f>D111</f>
        <v>2</v>
      </c>
      <c r="E110" s="116">
        <f t="shared" si="47"/>
        <v>0</v>
      </c>
      <c r="F110" s="118">
        <f t="shared" si="32"/>
        <v>0</v>
      </c>
      <c r="G110" s="27">
        <f t="shared" si="47"/>
        <v>2</v>
      </c>
    </row>
    <row r="111" spans="1:7" ht="18" customHeight="1" x14ac:dyDescent="0.25">
      <c r="A111" s="36" t="s">
        <v>145</v>
      </c>
      <c r="B111" s="37" t="s">
        <v>84</v>
      </c>
      <c r="C111" s="18" t="s">
        <v>146</v>
      </c>
      <c r="D111" s="28">
        <v>2</v>
      </c>
      <c r="E111" s="29"/>
      <c r="F111" s="118">
        <f t="shared" si="32"/>
        <v>0</v>
      </c>
      <c r="G111" s="28">
        <f>D111-E111</f>
        <v>2</v>
      </c>
    </row>
    <row r="112" spans="1:7" ht="15" customHeight="1" x14ac:dyDescent="0.25">
      <c r="A112" s="63" t="s">
        <v>103</v>
      </c>
      <c r="B112" s="38" t="s">
        <v>73</v>
      </c>
      <c r="C112" s="16" t="s">
        <v>142</v>
      </c>
      <c r="D112" s="27">
        <f>D113</f>
        <v>50</v>
      </c>
      <c r="E112" s="116">
        <f t="shared" ref="E112:G113" si="48">E113</f>
        <v>0</v>
      </c>
      <c r="F112" s="118">
        <f t="shared" si="32"/>
        <v>0</v>
      </c>
      <c r="G112" s="27">
        <f t="shared" si="48"/>
        <v>50</v>
      </c>
    </row>
    <row r="113" spans="1:7" ht="15" customHeight="1" x14ac:dyDescent="0.25">
      <c r="A113" s="64" t="s">
        <v>157</v>
      </c>
      <c r="B113" s="38" t="s">
        <v>73</v>
      </c>
      <c r="C113" s="16" t="s">
        <v>158</v>
      </c>
      <c r="D113" s="27">
        <f>D114</f>
        <v>50</v>
      </c>
      <c r="E113" s="116">
        <f t="shared" si="48"/>
        <v>0</v>
      </c>
      <c r="F113" s="118">
        <f t="shared" si="32"/>
        <v>0</v>
      </c>
      <c r="G113" s="27">
        <f t="shared" si="48"/>
        <v>50</v>
      </c>
    </row>
    <row r="114" spans="1:7" ht="15" customHeight="1" x14ac:dyDescent="0.25">
      <c r="A114" s="36" t="s">
        <v>104</v>
      </c>
      <c r="B114" s="37" t="s">
        <v>73</v>
      </c>
      <c r="C114" s="18" t="s">
        <v>74</v>
      </c>
      <c r="D114" s="28">
        <v>50</v>
      </c>
      <c r="E114" s="29"/>
      <c r="F114" s="118">
        <f t="shared" si="32"/>
        <v>0</v>
      </c>
      <c r="G114" s="28">
        <f>D114-E114</f>
        <v>50</v>
      </c>
    </row>
    <row r="115" spans="1:7" ht="15" customHeight="1" x14ac:dyDescent="0.25">
      <c r="A115" s="63" t="s">
        <v>181</v>
      </c>
      <c r="B115" s="38" t="s">
        <v>182</v>
      </c>
      <c r="C115" s="16" t="s">
        <v>142</v>
      </c>
      <c r="D115" s="27">
        <f>D116</f>
        <v>2</v>
      </c>
      <c r="E115" s="116">
        <f t="shared" ref="E115:G117" si="49">E116</f>
        <v>0.84</v>
      </c>
      <c r="F115" s="118">
        <f t="shared" si="32"/>
        <v>42</v>
      </c>
      <c r="G115" s="27">
        <f t="shared" si="49"/>
        <v>1.1600000000000001</v>
      </c>
    </row>
    <row r="116" spans="1:7" ht="15" customHeight="1" x14ac:dyDescent="0.25">
      <c r="A116" s="63" t="s">
        <v>235</v>
      </c>
      <c r="B116" s="38" t="s">
        <v>85</v>
      </c>
      <c r="C116" s="16" t="s">
        <v>142</v>
      </c>
      <c r="D116" s="27">
        <f>D117</f>
        <v>2</v>
      </c>
      <c r="E116" s="116">
        <f t="shared" si="49"/>
        <v>0.84</v>
      </c>
      <c r="F116" s="118">
        <f t="shared" si="32"/>
        <v>42</v>
      </c>
      <c r="G116" s="27">
        <f t="shared" si="49"/>
        <v>1.1600000000000001</v>
      </c>
    </row>
    <row r="117" spans="1:7" ht="15" customHeight="1" x14ac:dyDescent="0.25">
      <c r="A117" s="64" t="s">
        <v>143</v>
      </c>
      <c r="B117" s="38" t="s">
        <v>85</v>
      </c>
      <c r="C117" s="16" t="s">
        <v>144</v>
      </c>
      <c r="D117" s="27">
        <f>D118</f>
        <v>2</v>
      </c>
      <c r="E117" s="116">
        <f t="shared" si="49"/>
        <v>0.84</v>
      </c>
      <c r="F117" s="118">
        <f t="shared" si="32"/>
        <v>42</v>
      </c>
      <c r="G117" s="27">
        <f t="shared" si="49"/>
        <v>1.1600000000000001</v>
      </c>
    </row>
    <row r="118" spans="1:7" ht="16.5" customHeight="1" x14ac:dyDescent="0.25">
      <c r="A118" s="36" t="s">
        <v>145</v>
      </c>
      <c r="B118" s="37" t="s">
        <v>85</v>
      </c>
      <c r="C118" s="18" t="s">
        <v>146</v>
      </c>
      <c r="D118" s="28">
        <v>2</v>
      </c>
      <c r="E118" s="29">
        <v>0.84</v>
      </c>
      <c r="F118" s="118">
        <f t="shared" si="32"/>
        <v>42</v>
      </c>
      <c r="G118" s="28">
        <f>D118-E118</f>
        <v>1.1600000000000001</v>
      </c>
    </row>
    <row r="119" spans="1:7" ht="27.75" customHeight="1" x14ac:dyDescent="0.25">
      <c r="A119" s="63" t="s">
        <v>230</v>
      </c>
      <c r="B119" s="38" t="s">
        <v>183</v>
      </c>
      <c r="C119" s="16" t="s">
        <v>142</v>
      </c>
      <c r="D119" s="27">
        <f t="shared" ref="D119:G122" si="50">D120</f>
        <v>10.98</v>
      </c>
      <c r="E119" s="116">
        <f t="shared" si="50"/>
        <v>10.98</v>
      </c>
      <c r="F119" s="118">
        <f t="shared" si="32"/>
        <v>100</v>
      </c>
      <c r="G119" s="27">
        <f t="shared" si="50"/>
        <v>0</v>
      </c>
    </row>
    <row r="120" spans="1:7" ht="15" customHeight="1" x14ac:dyDescent="0.25">
      <c r="A120" s="63" t="s">
        <v>184</v>
      </c>
      <c r="B120" s="38" t="s">
        <v>185</v>
      </c>
      <c r="C120" s="16" t="s">
        <v>142</v>
      </c>
      <c r="D120" s="27">
        <f t="shared" si="50"/>
        <v>10.98</v>
      </c>
      <c r="E120" s="116">
        <f t="shared" si="50"/>
        <v>10.98</v>
      </c>
      <c r="F120" s="118">
        <f t="shared" si="32"/>
        <v>100</v>
      </c>
      <c r="G120" s="27">
        <f t="shared" si="50"/>
        <v>0</v>
      </c>
    </row>
    <row r="121" spans="1:7" ht="15" customHeight="1" x14ac:dyDescent="0.25">
      <c r="A121" s="63" t="s">
        <v>105</v>
      </c>
      <c r="B121" s="38" t="s">
        <v>91</v>
      </c>
      <c r="C121" s="16" t="s">
        <v>142</v>
      </c>
      <c r="D121" s="27">
        <f t="shared" si="50"/>
        <v>10.98</v>
      </c>
      <c r="E121" s="116">
        <f t="shared" si="50"/>
        <v>10.98</v>
      </c>
      <c r="F121" s="118">
        <f t="shared" si="32"/>
        <v>100</v>
      </c>
      <c r="G121" s="27">
        <f t="shared" si="50"/>
        <v>0</v>
      </c>
    </row>
    <row r="122" spans="1:7" ht="15" customHeight="1" x14ac:dyDescent="0.25">
      <c r="A122" s="64" t="s">
        <v>143</v>
      </c>
      <c r="B122" s="38" t="s">
        <v>91</v>
      </c>
      <c r="C122" s="16" t="s">
        <v>144</v>
      </c>
      <c r="D122" s="27">
        <f t="shared" si="50"/>
        <v>10.98</v>
      </c>
      <c r="E122" s="116">
        <f t="shared" si="50"/>
        <v>10.98</v>
      </c>
      <c r="F122" s="118">
        <f t="shared" si="32"/>
        <v>100</v>
      </c>
      <c r="G122" s="27">
        <f t="shared" si="50"/>
        <v>0</v>
      </c>
    </row>
    <row r="123" spans="1:7" ht="14.25" customHeight="1" x14ac:dyDescent="0.25">
      <c r="A123" s="36" t="s">
        <v>145</v>
      </c>
      <c r="B123" s="37" t="s">
        <v>91</v>
      </c>
      <c r="C123" s="18" t="s">
        <v>146</v>
      </c>
      <c r="D123" s="28">
        <v>10.98</v>
      </c>
      <c r="E123" s="29">
        <v>10.98</v>
      </c>
      <c r="F123" s="118">
        <f t="shared" si="32"/>
        <v>100</v>
      </c>
      <c r="G123" s="28">
        <f>D123-E123</f>
        <v>0</v>
      </c>
    </row>
    <row r="124" spans="1:7" ht="15" customHeight="1" x14ac:dyDescent="0.25">
      <c r="A124" s="63" t="s">
        <v>236</v>
      </c>
      <c r="B124" s="38" t="s">
        <v>186</v>
      </c>
      <c r="C124" s="16" t="s">
        <v>142</v>
      </c>
      <c r="D124" s="27">
        <f>D125</f>
        <v>621.22</v>
      </c>
      <c r="E124" s="116">
        <f t="shared" ref="E124" si="51">E125</f>
        <v>448.11687000000001</v>
      </c>
      <c r="F124" s="118">
        <f t="shared" si="32"/>
        <v>72.134971507678429</v>
      </c>
      <c r="G124" s="27">
        <f>G125</f>
        <v>173.10313000000005</v>
      </c>
    </row>
    <row r="125" spans="1:7" ht="24" customHeight="1" x14ac:dyDescent="0.25">
      <c r="A125" s="63" t="s">
        <v>187</v>
      </c>
      <c r="B125" s="38" t="s">
        <v>188</v>
      </c>
      <c r="C125" s="16" t="s">
        <v>142</v>
      </c>
      <c r="D125" s="27">
        <f>D126+D129</f>
        <v>621.22</v>
      </c>
      <c r="E125" s="116">
        <f t="shared" ref="E125:G125" si="52">E126+E129</f>
        <v>448.11687000000001</v>
      </c>
      <c r="F125" s="118">
        <f t="shared" si="32"/>
        <v>72.134971507678429</v>
      </c>
      <c r="G125" s="27">
        <f t="shared" si="52"/>
        <v>173.10313000000005</v>
      </c>
    </row>
    <row r="126" spans="1:7" ht="24.75" customHeight="1" x14ac:dyDescent="0.25">
      <c r="A126" s="63" t="s">
        <v>108</v>
      </c>
      <c r="B126" s="38" t="s">
        <v>120</v>
      </c>
      <c r="C126" s="16" t="s">
        <v>142</v>
      </c>
      <c r="D126" s="27">
        <f>D127</f>
        <v>15.5</v>
      </c>
      <c r="E126" s="116">
        <f t="shared" ref="E126:G127" si="53">E127</f>
        <v>9.3112100000000009</v>
      </c>
      <c r="F126" s="118">
        <f t="shared" si="32"/>
        <v>60.072322580645164</v>
      </c>
      <c r="G126" s="27">
        <f t="shared" si="53"/>
        <v>6.1887899999999991</v>
      </c>
    </row>
    <row r="127" spans="1:7" ht="15" customHeight="1" x14ac:dyDescent="0.25">
      <c r="A127" s="64" t="s">
        <v>143</v>
      </c>
      <c r="B127" s="38" t="s">
        <v>120</v>
      </c>
      <c r="C127" s="16" t="s">
        <v>144</v>
      </c>
      <c r="D127" s="27">
        <f>D128</f>
        <v>15.5</v>
      </c>
      <c r="E127" s="116">
        <f t="shared" si="53"/>
        <v>9.3112100000000009</v>
      </c>
      <c r="F127" s="118">
        <f t="shared" si="32"/>
        <v>60.072322580645164</v>
      </c>
      <c r="G127" s="27">
        <f t="shared" si="53"/>
        <v>6.1887899999999991</v>
      </c>
    </row>
    <row r="128" spans="1:7" ht="22.5" customHeight="1" x14ac:dyDescent="0.25">
      <c r="A128" s="36" t="s">
        <v>145</v>
      </c>
      <c r="B128" s="37" t="s">
        <v>120</v>
      </c>
      <c r="C128" s="18" t="s">
        <v>146</v>
      </c>
      <c r="D128" s="28">
        <v>15.5</v>
      </c>
      <c r="E128" s="29">
        <v>9.3112100000000009</v>
      </c>
      <c r="F128" s="118">
        <f t="shared" si="32"/>
        <v>60.072322580645164</v>
      </c>
      <c r="G128" s="28">
        <f>D128-E128</f>
        <v>6.1887899999999991</v>
      </c>
    </row>
    <row r="129" spans="1:7" ht="15" customHeight="1" x14ac:dyDescent="0.25">
      <c r="A129" s="63" t="s">
        <v>122</v>
      </c>
      <c r="B129" s="38" t="s">
        <v>86</v>
      </c>
      <c r="C129" s="16" t="s">
        <v>142</v>
      </c>
      <c r="D129" s="27">
        <f>D130</f>
        <v>605.72</v>
      </c>
      <c r="E129" s="116">
        <f t="shared" ref="E129:G130" si="54">E130</f>
        <v>438.80565999999999</v>
      </c>
      <c r="F129" s="118">
        <f t="shared" si="32"/>
        <v>72.443647229743107</v>
      </c>
      <c r="G129" s="27">
        <f t="shared" si="54"/>
        <v>166.91434000000004</v>
      </c>
    </row>
    <row r="130" spans="1:7" ht="15" customHeight="1" x14ac:dyDescent="0.25">
      <c r="A130" s="64" t="s">
        <v>143</v>
      </c>
      <c r="B130" s="38" t="s">
        <v>86</v>
      </c>
      <c r="C130" s="16" t="s">
        <v>144</v>
      </c>
      <c r="D130" s="27">
        <f>D131</f>
        <v>605.72</v>
      </c>
      <c r="E130" s="116">
        <f t="shared" si="54"/>
        <v>438.80565999999999</v>
      </c>
      <c r="F130" s="118">
        <f t="shared" si="32"/>
        <v>72.443647229743107</v>
      </c>
      <c r="G130" s="27">
        <f t="shared" si="54"/>
        <v>166.91434000000004</v>
      </c>
    </row>
    <row r="131" spans="1:7" ht="15" customHeight="1" x14ac:dyDescent="0.25">
      <c r="A131" s="36" t="s">
        <v>145</v>
      </c>
      <c r="B131" s="37" t="s">
        <v>86</v>
      </c>
      <c r="C131" s="18" t="s">
        <v>146</v>
      </c>
      <c r="D131" s="28">
        <v>605.72</v>
      </c>
      <c r="E131" s="29">
        <v>438.80565999999999</v>
      </c>
      <c r="F131" s="118">
        <f t="shared" si="32"/>
        <v>72.443647229743107</v>
      </c>
      <c r="G131" s="28">
        <f>D131-E131</f>
        <v>166.91434000000004</v>
      </c>
    </row>
    <row r="132" spans="1:7" ht="24" customHeight="1" x14ac:dyDescent="0.25">
      <c r="A132" s="63" t="s">
        <v>231</v>
      </c>
      <c r="B132" s="38" t="s">
        <v>189</v>
      </c>
      <c r="C132" s="16" t="s">
        <v>142</v>
      </c>
      <c r="D132" s="27">
        <f>D133</f>
        <v>1327.2</v>
      </c>
      <c r="E132" s="116">
        <f t="shared" ref="E132:G132" si="55">E133</f>
        <v>698.40386000000001</v>
      </c>
      <c r="F132" s="118">
        <f t="shared" si="32"/>
        <v>52.622352320675105</v>
      </c>
      <c r="G132" s="27">
        <f t="shared" si="55"/>
        <v>628.79614000000004</v>
      </c>
    </row>
    <row r="133" spans="1:7" ht="24" customHeight="1" x14ac:dyDescent="0.25">
      <c r="A133" s="63" t="s">
        <v>232</v>
      </c>
      <c r="B133" s="38" t="s">
        <v>77</v>
      </c>
      <c r="C133" s="16" t="s">
        <v>142</v>
      </c>
      <c r="D133" s="27">
        <f>D134+D136</f>
        <v>1327.2</v>
      </c>
      <c r="E133" s="116">
        <f t="shared" ref="E133:G133" si="56">E134+E136</f>
        <v>698.40386000000001</v>
      </c>
      <c r="F133" s="118">
        <f t="shared" si="32"/>
        <v>52.622352320675105</v>
      </c>
      <c r="G133" s="27">
        <f t="shared" si="56"/>
        <v>628.79614000000004</v>
      </c>
    </row>
    <row r="134" spans="1:7" ht="22.5" customHeight="1" x14ac:dyDescent="0.25">
      <c r="A134" s="64" t="s">
        <v>143</v>
      </c>
      <c r="B134" s="38" t="s">
        <v>77</v>
      </c>
      <c r="C134" s="16" t="s">
        <v>144</v>
      </c>
      <c r="D134" s="27">
        <f>D135</f>
        <v>1310.2</v>
      </c>
      <c r="E134" s="116">
        <f t="shared" ref="E134:G134" si="57">E135</f>
        <v>697.20385999999996</v>
      </c>
      <c r="F134" s="118">
        <f t="shared" si="32"/>
        <v>53.213544497023349</v>
      </c>
      <c r="G134" s="27">
        <f t="shared" si="57"/>
        <v>612.99614000000008</v>
      </c>
    </row>
    <row r="135" spans="1:7" ht="24" customHeight="1" x14ac:dyDescent="0.25">
      <c r="A135" s="36" t="s">
        <v>145</v>
      </c>
      <c r="B135" s="37" t="s">
        <v>77</v>
      </c>
      <c r="C135" s="18" t="s">
        <v>146</v>
      </c>
      <c r="D135" s="28">
        <v>1310.2</v>
      </c>
      <c r="E135" s="29">
        <v>697.20385999999996</v>
      </c>
      <c r="F135" s="118">
        <f t="shared" si="32"/>
        <v>53.213544497023349</v>
      </c>
      <c r="G135" s="28">
        <f>D135-E135</f>
        <v>612.99614000000008</v>
      </c>
    </row>
    <row r="136" spans="1:7" ht="15" customHeight="1" x14ac:dyDescent="0.25">
      <c r="A136" s="64" t="s">
        <v>157</v>
      </c>
      <c r="B136" s="38" t="s">
        <v>77</v>
      </c>
      <c r="C136" s="16" t="s">
        <v>158</v>
      </c>
      <c r="D136" s="27">
        <f>D137</f>
        <v>17</v>
      </c>
      <c r="E136" s="116">
        <f t="shared" ref="E136:G136" si="58">E137</f>
        <v>1.2</v>
      </c>
      <c r="F136" s="118">
        <f t="shared" ref="F136:F193" si="59">E136/D136*100</f>
        <v>7.0588235294117645</v>
      </c>
      <c r="G136" s="27">
        <f t="shared" si="58"/>
        <v>15.8</v>
      </c>
    </row>
    <row r="137" spans="1:7" ht="15" customHeight="1" x14ac:dyDescent="0.25">
      <c r="A137" s="36" t="s">
        <v>159</v>
      </c>
      <c r="B137" s="37" t="s">
        <v>77</v>
      </c>
      <c r="C137" s="18" t="s">
        <v>160</v>
      </c>
      <c r="D137" s="28">
        <v>17</v>
      </c>
      <c r="E137" s="29">
        <v>1.2</v>
      </c>
      <c r="F137" s="118">
        <f t="shared" si="59"/>
        <v>7.0588235294117645</v>
      </c>
      <c r="G137" s="28">
        <f>D137-E137</f>
        <v>15.8</v>
      </c>
    </row>
    <row r="138" spans="1:7" ht="22.5" customHeight="1" x14ac:dyDescent="0.25">
      <c r="A138" s="63" t="s">
        <v>233</v>
      </c>
      <c r="B138" s="38" t="s">
        <v>190</v>
      </c>
      <c r="C138" s="16" t="s">
        <v>142</v>
      </c>
      <c r="D138" s="27">
        <f>D139</f>
        <v>2</v>
      </c>
      <c r="E138" s="116">
        <f t="shared" ref="E138:G141" si="60">E139</f>
        <v>0</v>
      </c>
      <c r="F138" s="118">
        <f t="shared" si="59"/>
        <v>0</v>
      </c>
      <c r="G138" s="27">
        <f t="shared" si="60"/>
        <v>2</v>
      </c>
    </row>
    <row r="139" spans="1:7" ht="15" customHeight="1" x14ac:dyDescent="0.25">
      <c r="A139" s="63" t="s">
        <v>191</v>
      </c>
      <c r="B139" s="38" t="s">
        <v>192</v>
      </c>
      <c r="C139" s="16" t="s">
        <v>142</v>
      </c>
      <c r="D139" s="27">
        <f>D140</f>
        <v>2</v>
      </c>
      <c r="E139" s="116">
        <f t="shared" si="60"/>
        <v>0</v>
      </c>
      <c r="F139" s="118">
        <f t="shared" si="59"/>
        <v>0</v>
      </c>
      <c r="G139" s="27">
        <f t="shared" si="60"/>
        <v>2</v>
      </c>
    </row>
    <row r="140" spans="1:7" ht="24.75" customHeight="1" x14ac:dyDescent="0.25">
      <c r="A140" s="63" t="s">
        <v>107</v>
      </c>
      <c r="B140" s="38" t="s">
        <v>78</v>
      </c>
      <c r="C140" s="16" t="s">
        <v>142</v>
      </c>
      <c r="D140" s="27">
        <f>D141</f>
        <v>2</v>
      </c>
      <c r="E140" s="116">
        <f t="shared" si="60"/>
        <v>0</v>
      </c>
      <c r="F140" s="118">
        <f t="shared" si="59"/>
        <v>0</v>
      </c>
      <c r="G140" s="27">
        <f t="shared" si="60"/>
        <v>2</v>
      </c>
    </row>
    <row r="141" spans="1:7" ht="15" customHeight="1" x14ac:dyDescent="0.25">
      <c r="A141" s="64" t="s">
        <v>143</v>
      </c>
      <c r="B141" s="38" t="s">
        <v>78</v>
      </c>
      <c r="C141" s="16" t="s">
        <v>144</v>
      </c>
      <c r="D141" s="27">
        <f>D142</f>
        <v>2</v>
      </c>
      <c r="E141" s="116">
        <f t="shared" si="60"/>
        <v>0</v>
      </c>
      <c r="F141" s="118">
        <f t="shared" si="59"/>
        <v>0</v>
      </c>
      <c r="G141" s="27">
        <f t="shared" si="60"/>
        <v>2</v>
      </c>
    </row>
    <row r="142" spans="1:7" ht="15" customHeight="1" x14ac:dyDescent="0.25">
      <c r="A142" s="36" t="s">
        <v>145</v>
      </c>
      <c r="B142" s="37" t="s">
        <v>78</v>
      </c>
      <c r="C142" s="18" t="s">
        <v>146</v>
      </c>
      <c r="D142" s="28">
        <v>2</v>
      </c>
      <c r="E142" s="29"/>
      <c r="F142" s="118">
        <f t="shared" si="59"/>
        <v>0</v>
      </c>
      <c r="G142" s="28">
        <f>D142-E142</f>
        <v>2</v>
      </c>
    </row>
    <row r="143" spans="1:7" ht="30" customHeight="1" x14ac:dyDescent="0.25">
      <c r="A143" s="63" t="s">
        <v>225</v>
      </c>
      <c r="B143" s="38" t="s">
        <v>193</v>
      </c>
      <c r="C143" s="16" t="s">
        <v>142</v>
      </c>
      <c r="D143" s="27">
        <f>D144</f>
        <v>14019.93</v>
      </c>
      <c r="E143" s="116">
        <f t="shared" ref="E143:G143" si="61">E144</f>
        <v>9990.7210899999991</v>
      </c>
      <c r="F143" s="118">
        <f t="shared" si="59"/>
        <v>71.26084859196871</v>
      </c>
      <c r="G143" s="27">
        <f t="shared" si="61"/>
        <v>4029.2089099999998</v>
      </c>
    </row>
    <row r="144" spans="1:7" ht="24" customHeight="1" x14ac:dyDescent="0.25">
      <c r="A144" s="63" t="s">
        <v>226</v>
      </c>
      <c r="B144" s="38" t="s">
        <v>194</v>
      </c>
      <c r="C144" s="16" t="s">
        <v>142</v>
      </c>
      <c r="D144" s="27">
        <f>D145+D153+D162+D167+D170</f>
        <v>14019.93</v>
      </c>
      <c r="E144" s="116">
        <f t="shared" ref="E144:G144" si="62">E145+E153+E162+E167+E170</f>
        <v>9990.7210899999991</v>
      </c>
      <c r="F144" s="118">
        <f t="shared" si="59"/>
        <v>71.26084859196871</v>
      </c>
      <c r="G144" s="27">
        <f t="shared" si="62"/>
        <v>4029.2089099999998</v>
      </c>
    </row>
    <row r="145" spans="1:7" ht="23.25" customHeight="1" x14ac:dyDescent="0.25">
      <c r="A145" s="63" t="s">
        <v>108</v>
      </c>
      <c r="B145" s="38" t="s">
        <v>109</v>
      </c>
      <c r="C145" s="16" t="s">
        <v>142</v>
      </c>
      <c r="D145" s="27">
        <f>D146+D149+D151</f>
        <v>2955.6</v>
      </c>
      <c r="E145" s="116">
        <f t="shared" ref="E145:G145" si="63">E146+E149+E151</f>
        <v>1773.56447</v>
      </c>
      <c r="F145" s="118">
        <f t="shared" si="59"/>
        <v>60.006918053863856</v>
      </c>
      <c r="G145" s="27">
        <f t="shared" si="63"/>
        <v>1182.0355299999999</v>
      </c>
    </row>
    <row r="146" spans="1:7" ht="36.75" customHeight="1" x14ac:dyDescent="0.25">
      <c r="A146" s="64" t="s">
        <v>149</v>
      </c>
      <c r="B146" s="38" t="s">
        <v>109</v>
      </c>
      <c r="C146" s="16" t="s">
        <v>150</v>
      </c>
      <c r="D146" s="27">
        <f>D147+D148</f>
        <v>2656.7</v>
      </c>
      <c r="E146" s="116">
        <f t="shared" ref="E146:G146" si="64">E147+E148</f>
        <v>1720.8967</v>
      </c>
      <c r="F146" s="118">
        <f t="shared" si="59"/>
        <v>64.775725524146495</v>
      </c>
      <c r="G146" s="27">
        <f t="shared" si="64"/>
        <v>935.80329999999981</v>
      </c>
    </row>
    <row r="147" spans="1:7" ht="22.5" customHeight="1" x14ac:dyDescent="0.25">
      <c r="A147" s="36" t="s">
        <v>151</v>
      </c>
      <c r="B147" s="37" t="s">
        <v>109</v>
      </c>
      <c r="C147" s="18" t="s">
        <v>152</v>
      </c>
      <c r="D147" s="28">
        <v>2626.7</v>
      </c>
      <c r="E147" s="29">
        <v>1690.8967</v>
      </c>
      <c r="F147" s="118">
        <f t="shared" si="59"/>
        <v>64.373422926105007</v>
      </c>
      <c r="G147" s="28">
        <f>D147-E147</f>
        <v>935.80329999999981</v>
      </c>
    </row>
    <row r="148" spans="1:7" ht="33.75" customHeight="1" x14ac:dyDescent="0.25">
      <c r="A148" s="36" t="s">
        <v>155</v>
      </c>
      <c r="B148" s="37" t="s">
        <v>109</v>
      </c>
      <c r="C148" s="18" t="s">
        <v>156</v>
      </c>
      <c r="D148" s="28">
        <v>30</v>
      </c>
      <c r="E148" s="29">
        <v>30</v>
      </c>
      <c r="F148" s="118">
        <f t="shared" si="59"/>
        <v>100</v>
      </c>
      <c r="G148" s="28">
        <f>D148-E148</f>
        <v>0</v>
      </c>
    </row>
    <row r="149" spans="1:7" ht="15" customHeight="1" x14ac:dyDescent="0.25">
      <c r="A149" s="64" t="s">
        <v>143</v>
      </c>
      <c r="B149" s="38" t="s">
        <v>109</v>
      </c>
      <c r="C149" s="16" t="s">
        <v>144</v>
      </c>
      <c r="D149" s="27">
        <f>D150</f>
        <v>292.5</v>
      </c>
      <c r="E149" s="116">
        <f t="shared" ref="E149" si="65">E150</f>
        <v>50.796939999999999</v>
      </c>
      <c r="F149" s="118">
        <f t="shared" si="59"/>
        <v>17.366475213675216</v>
      </c>
      <c r="G149" s="27">
        <f>G150</f>
        <v>241.70305999999999</v>
      </c>
    </row>
    <row r="150" spans="1:7" ht="15" customHeight="1" x14ac:dyDescent="0.25">
      <c r="A150" s="36" t="s">
        <v>145</v>
      </c>
      <c r="B150" s="37" t="s">
        <v>109</v>
      </c>
      <c r="C150" s="18" t="s">
        <v>146</v>
      </c>
      <c r="D150" s="28">
        <v>292.5</v>
      </c>
      <c r="E150" s="29">
        <v>50.796939999999999</v>
      </c>
      <c r="F150" s="118">
        <f t="shared" si="59"/>
        <v>17.366475213675216</v>
      </c>
      <c r="G150" s="28">
        <f>D150-E150</f>
        <v>241.70305999999999</v>
      </c>
    </row>
    <row r="151" spans="1:7" ht="15" customHeight="1" x14ac:dyDescent="0.25">
      <c r="A151" s="64" t="s">
        <v>157</v>
      </c>
      <c r="B151" s="38" t="s">
        <v>109</v>
      </c>
      <c r="C151" s="16" t="s">
        <v>158</v>
      </c>
      <c r="D151" s="27">
        <f>D152</f>
        <v>6.4</v>
      </c>
      <c r="E151" s="116">
        <f t="shared" ref="E151:G151" si="66">E152</f>
        <v>1.87083</v>
      </c>
      <c r="F151" s="118">
        <f t="shared" si="59"/>
        <v>29.231718749999995</v>
      </c>
      <c r="G151" s="27">
        <f t="shared" si="66"/>
        <v>4.5291700000000006</v>
      </c>
    </row>
    <row r="152" spans="1:7" ht="15" customHeight="1" x14ac:dyDescent="0.25">
      <c r="A152" s="36" t="s">
        <v>159</v>
      </c>
      <c r="B152" s="37" t="s">
        <v>109</v>
      </c>
      <c r="C152" s="18" t="s">
        <v>160</v>
      </c>
      <c r="D152" s="28">
        <v>6.4</v>
      </c>
      <c r="E152" s="29">
        <v>1.87083</v>
      </c>
      <c r="F152" s="118">
        <f t="shared" si="59"/>
        <v>29.231718749999995</v>
      </c>
      <c r="G152" s="28">
        <f>D152-E152</f>
        <v>4.5291700000000006</v>
      </c>
    </row>
    <row r="153" spans="1:7" ht="15" customHeight="1" x14ac:dyDescent="0.25">
      <c r="A153" s="63" t="s">
        <v>99</v>
      </c>
      <c r="B153" s="38" t="s">
        <v>69</v>
      </c>
      <c r="C153" s="16" t="s">
        <v>142</v>
      </c>
      <c r="D153" s="27">
        <f>D154+D156+D160+D158</f>
        <v>8831.5499999999993</v>
      </c>
      <c r="E153" s="116">
        <f t="shared" ref="E153:G153" si="67">E154+E156+E160+E158</f>
        <v>6387.1605699999991</v>
      </c>
      <c r="F153" s="118">
        <f t="shared" si="59"/>
        <v>72.322079023500962</v>
      </c>
      <c r="G153" s="27">
        <f t="shared" si="67"/>
        <v>2444.3894299999997</v>
      </c>
    </row>
    <row r="154" spans="1:7" ht="37.5" customHeight="1" x14ac:dyDescent="0.25">
      <c r="A154" s="64" t="s">
        <v>149</v>
      </c>
      <c r="B154" s="38" t="s">
        <v>69</v>
      </c>
      <c r="C154" s="16" t="s">
        <v>150</v>
      </c>
      <c r="D154" s="27">
        <f>D155</f>
        <v>8709.9</v>
      </c>
      <c r="E154" s="116">
        <f t="shared" ref="E154:G154" si="68">E155</f>
        <v>6302.7529599999998</v>
      </c>
      <c r="F154" s="118">
        <f t="shared" si="59"/>
        <v>72.363092113571909</v>
      </c>
      <c r="G154" s="27">
        <f t="shared" si="68"/>
        <v>2407.1470399999998</v>
      </c>
    </row>
    <row r="155" spans="1:7" ht="15" customHeight="1" x14ac:dyDescent="0.25">
      <c r="A155" s="36" t="s">
        <v>155</v>
      </c>
      <c r="B155" s="37" t="s">
        <v>69</v>
      </c>
      <c r="C155" s="18" t="s">
        <v>156</v>
      </c>
      <c r="D155" s="28">
        <v>8709.9</v>
      </c>
      <c r="E155" s="29">
        <v>6302.7529599999998</v>
      </c>
      <c r="F155" s="118">
        <f t="shared" si="59"/>
        <v>72.363092113571909</v>
      </c>
      <c r="G155" s="28">
        <f>D155-E155</f>
        <v>2407.1470399999998</v>
      </c>
    </row>
    <row r="156" spans="1:7" ht="21" customHeight="1" x14ac:dyDescent="0.25">
      <c r="A156" s="64" t="s">
        <v>143</v>
      </c>
      <c r="B156" s="38" t="s">
        <v>69</v>
      </c>
      <c r="C156" s="16" t="s">
        <v>144</v>
      </c>
      <c r="D156" s="27">
        <f>D157</f>
        <v>97.65</v>
      </c>
      <c r="E156" s="116">
        <f t="shared" ref="E156:G156" si="69">E157</f>
        <v>64.767219999999995</v>
      </c>
      <c r="F156" s="118">
        <f t="shared" si="59"/>
        <v>66.325878136200714</v>
      </c>
      <c r="G156" s="27">
        <f t="shared" si="69"/>
        <v>32.882780000000011</v>
      </c>
    </row>
    <row r="157" spans="1:7" ht="15" customHeight="1" x14ac:dyDescent="0.25">
      <c r="A157" s="36" t="s">
        <v>145</v>
      </c>
      <c r="B157" s="37" t="s">
        <v>69</v>
      </c>
      <c r="C157" s="18" t="s">
        <v>146</v>
      </c>
      <c r="D157" s="28">
        <v>97.65</v>
      </c>
      <c r="E157" s="29">
        <v>64.767219999999995</v>
      </c>
      <c r="F157" s="118">
        <f t="shared" si="59"/>
        <v>66.325878136200714</v>
      </c>
      <c r="G157" s="28">
        <f>D157-E157</f>
        <v>32.882780000000011</v>
      </c>
    </row>
    <row r="158" spans="1:7" ht="15" customHeight="1" x14ac:dyDescent="0.25">
      <c r="A158" s="51" t="s">
        <v>247</v>
      </c>
      <c r="B158" s="38" t="s">
        <v>69</v>
      </c>
      <c r="C158" s="16">
        <v>300</v>
      </c>
      <c r="D158" s="28">
        <f>D159</f>
        <v>4</v>
      </c>
      <c r="E158" s="29">
        <f>E159</f>
        <v>4</v>
      </c>
      <c r="F158" s="118">
        <f t="shared" si="59"/>
        <v>100</v>
      </c>
      <c r="G158" s="28">
        <f>G159</f>
        <v>0</v>
      </c>
    </row>
    <row r="159" spans="1:7" ht="15" customHeight="1" x14ac:dyDescent="0.25">
      <c r="A159" s="40" t="s">
        <v>248</v>
      </c>
      <c r="B159" s="37" t="s">
        <v>69</v>
      </c>
      <c r="C159" s="18">
        <v>360</v>
      </c>
      <c r="D159" s="28">
        <v>4</v>
      </c>
      <c r="E159" s="29">
        <v>4</v>
      </c>
      <c r="F159" s="118">
        <f t="shared" si="59"/>
        <v>100</v>
      </c>
      <c r="G159" s="28">
        <f>D159-E159</f>
        <v>0</v>
      </c>
    </row>
    <row r="160" spans="1:7" ht="15" customHeight="1" x14ac:dyDescent="0.25">
      <c r="A160" s="64" t="s">
        <v>157</v>
      </c>
      <c r="B160" s="38" t="s">
        <v>69</v>
      </c>
      <c r="C160" s="16" t="s">
        <v>158</v>
      </c>
      <c r="D160" s="27">
        <f>D161</f>
        <v>20</v>
      </c>
      <c r="E160" s="116">
        <f t="shared" ref="E160:G160" si="70">E161</f>
        <v>15.64039</v>
      </c>
      <c r="F160" s="118">
        <f t="shared" si="59"/>
        <v>78.201949999999997</v>
      </c>
      <c r="G160" s="27">
        <f t="shared" si="70"/>
        <v>4.35961</v>
      </c>
    </row>
    <row r="161" spans="1:7" ht="15" customHeight="1" x14ac:dyDescent="0.25">
      <c r="A161" s="36" t="s">
        <v>159</v>
      </c>
      <c r="B161" s="37" t="s">
        <v>69</v>
      </c>
      <c r="C161" s="18" t="s">
        <v>160</v>
      </c>
      <c r="D161" s="28">
        <v>20</v>
      </c>
      <c r="E161" s="29">
        <v>15.64039</v>
      </c>
      <c r="F161" s="118">
        <f t="shared" si="59"/>
        <v>78.201949999999997</v>
      </c>
      <c r="G161" s="28">
        <f>D161-E161</f>
        <v>4.35961</v>
      </c>
    </row>
    <row r="162" spans="1:7" ht="15" customHeight="1" x14ac:dyDescent="0.25">
      <c r="A162" s="63" t="s">
        <v>112</v>
      </c>
      <c r="B162" s="38" t="s">
        <v>79</v>
      </c>
      <c r="C162" s="16" t="s">
        <v>142</v>
      </c>
      <c r="D162" s="27">
        <f>D163+D165</f>
        <v>359.26000000000005</v>
      </c>
      <c r="E162" s="116">
        <f t="shared" ref="E162:G162" si="71">E163+E165</f>
        <v>294.51157000000001</v>
      </c>
      <c r="F162" s="118">
        <f t="shared" si="59"/>
        <v>81.977278294271542</v>
      </c>
      <c r="G162" s="27">
        <f t="shared" si="71"/>
        <v>64.748430000000027</v>
      </c>
    </row>
    <row r="163" spans="1:7" ht="35.25" customHeight="1" x14ac:dyDescent="0.25">
      <c r="A163" s="64" t="s">
        <v>149</v>
      </c>
      <c r="B163" s="38" t="s">
        <v>79</v>
      </c>
      <c r="C163" s="16" t="s">
        <v>150</v>
      </c>
      <c r="D163" s="27">
        <f>D164</f>
        <v>298.16000000000003</v>
      </c>
      <c r="E163" s="116">
        <f t="shared" ref="E163:G163" si="72">E164</f>
        <v>280.77157</v>
      </c>
      <c r="F163" s="118">
        <f t="shared" si="59"/>
        <v>94.168087603971017</v>
      </c>
      <c r="G163" s="27">
        <f t="shared" si="72"/>
        <v>17.388430000000028</v>
      </c>
    </row>
    <row r="164" spans="1:7" ht="15" customHeight="1" x14ac:dyDescent="0.25">
      <c r="A164" s="36" t="s">
        <v>155</v>
      </c>
      <c r="B164" s="37" t="s">
        <v>79</v>
      </c>
      <c r="C164" s="18" t="s">
        <v>156</v>
      </c>
      <c r="D164" s="28">
        <v>298.16000000000003</v>
      </c>
      <c r="E164" s="29">
        <v>280.77157</v>
      </c>
      <c r="F164" s="118">
        <f t="shared" si="59"/>
        <v>94.168087603971017</v>
      </c>
      <c r="G164" s="28">
        <f>D164-E164</f>
        <v>17.388430000000028</v>
      </c>
    </row>
    <row r="165" spans="1:7" ht="36.75" customHeight="1" x14ac:dyDescent="0.25">
      <c r="A165" s="64" t="s">
        <v>143</v>
      </c>
      <c r="B165" s="38" t="s">
        <v>79</v>
      </c>
      <c r="C165" s="16" t="s">
        <v>144</v>
      </c>
      <c r="D165" s="27">
        <f>D166</f>
        <v>61.1</v>
      </c>
      <c r="E165" s="116">
        <f t="shared" ref="E165:G165" si="73">E166</f>
        <v>13.74</v>
      </c>
      <c r="F165" s="118">
        <f t="shared" si="59"/>
        <v>22.48772504091653</v>
      </c>
      <c r="G165" s="27">
        <f t="shared" si="73"/>
        <v>47.36</v>
      </c>
    </row>
    <row r="166" spans="1:7" ht="15" customHeight="1" x14ac:dyDescent="0.25">
      <c r="A166" s="36" t="s">
        <v>145</v>
      </c>
      <c r="B166" s="37" t="s">
        <v>79</v>
      </c>
      <c r="C166" s="18" t="s">
        <v>146</v>
      </c>
      <c r="D166" s="28">
        <v>61.1</v>
      </c>
      <c r="E166" s="29">
        <v>13.74</v>
      </c>
      <c r="F166" s="118">
        <f t="shared" si="59"/>
        <v>22.48772504091653</v>
      </c>
      <c r="G166" s="28">
        <f>D166-E166</f>
        <v>47.36</v>
      </c>
    </row>
    <row r="167" spans="1:7" ht="15" customHeight="1" x14ac:dyDescent="0.25">
      <c r="A167" s="63" t="s">
        <v>97</v>
      </c>
      <c r="B167" s="38" t="s">
        <v>67</v>
      </c>
      <c r="C167" s="16" t="s">
        <v>142</v>
      </c>
      <c r="D167" s="27">
        <f>D168</f>
        <v>1856.5</v>
      </c>
      <c r="E167" s="116">
        <f t="shared" ref="E167:G168" si="74">E168</f>
        <v>1518.46748</v>
      </c>
      <c r="F167" s="118">
        <f t="shared" si="59"/>
        <v>81.791946135200646</v>
      </c>
      <c r="G167" s="27">
        <f t="shared" si="74"/>
        <v>338.03251999999998</v>
      </c>
    </row>
    <row r="168" spans="1:7" ht="37.5" customHeight="1" x14ac:dyDescent="0.25">
      <c r="A168" s="64" t="s">
        <v>149</v>
      </c>
      <c r="B168" s="38" t="s">
        <v>67</v>
      </c>
      <c r="C168" s="16" t="s">
        <v>150</v>
      </c>
      <c r="D168" s="27">
        <f>D169</f>
        <v>1856.5</v>
      </c>
      <c r="E168" s="116">
        <f t="shared" si="74"/>
        <v>1518.46748</v>
      </c>
      <c r="F168" s="118">
        <f t="shared" si="59"/>
        <v>81.791946135200646</v>
      </c>
      <c r="G168" s="27">
        <f t="shared" si="74"/>
        <v>338.03251999999998</v>
      </c>
    </row>
    <row r="169" spans="1:7" ht="15" customHeight="1" x14ac:dyDescent="0.25">
      <c r="A169" s="36" t="s">
        <v>155</v>
      </c>
      <c r="B169" s="37" t="s">
        <v>67</v>
      </c>
      <c r="C169" s="18" t="s">
        <v>156</v>
      </c>
      <c r="D169" s="28">
        <v>1856.5</v>
      </c>
      <c r="E169" s="29">
        <v>1518.46748</v>
      </c>
      <c r="F169" s="118">
        <f t="shared" si="59"/>
        <v>81.791946135200646</v>
      </c>
      <c r="G169" s="28">
        <f>D169-E169</f>
        <v>338.03251999999998</v>
      </c>
    </row>
    <row r="170" spans="1:7" ht="15" customHeight="1" x14ac:dyDescent="0.25">
      <c r="A170" s="63" t="s">
        <v>137</v>
      </c>
      <c r="B170" s="38" t="s">
        <v>96</v>
      </c>
      <c r="C170" s="16" t="s">
        <v>142</v>
      </c>
      <c r="D170" s="27">
        <f>D171</f>
        <v>17.02</v>
      </c>
      <c r="E170" s="116">
        <f t="shared" ref="E170:G171" si="75">E171</f>
        <v>17.016999999999999</v>
      </c>
      <c r="F170" s="118">
        <f t="shared" si="59"/>
        <v>99.982373678025851</v>
      </c>
      <c r="G170" s="27">
        <f t="shared" si="75"/>
        <v>3.0000000000001137E-3</v>
      </c>
    </row>
    <row r="171" spans="1:7" ht="35.25" customHeight="1" x14ac:dyDescent="0.25">
      <c r="A171" s="64" t="s">
        <v>195</v>
      </c>
      <c r="B171" s="38" t="s">
        <v>96</v>
      </c>
      <c r="C171" s="16" t="s">
        <v>196</v>
      </c>
      <c r="D171" s="27">
        <f>D172</f>
        <v>17.02</v>
      </c>
      <c r="E171" s="116">
        <f t="shared" si="75"/>
        <v>17.016999999999999</v>
      </c>
      <c r="F171" s="118">
        <f t="shared" si="59"/>
        <v>99.982373678025851</v>
      </c>
      <c r="G171" s="27">
        <f t="shared" si="75"/>
        <v>3.0000000000001137E-3</v>
      </c>
    </row>
    <row r="172" spans="1:7" ht="15" customHeight="1" x14ac:dyDescent="0.25">
      <c r="A172" s="36" t="s">
        <v>138</v>
      </c>
      <c r="B172" s="37" t="s">
        <v>96</v>
      </c>
      <c r="C172" s="18" t="s">
        <v>95</v>
      </c>
      <c r="D172" s="28">
        <v>17.02</v>
      </c>
      <c r="E172" s="29">
        <v>17.016999999999999</v>
      </c>
      <c r="F172" s="118">
        <f t="shared" si="59"/>
        <v>99.982373678025851</v>
      </c>
      <c r="G172" s="28">
        <f>D172-E172</f>
        <v>3.0000000000001137E-3</v>
      </c>
    </row>
    <row r="173" spans="1:7" ht="15" customHeight="1" x14ac:dyDescent="0.25">
      <c r="A173" s="63" t="s">
        <v>197</v>
      </c>
      <c r="B173" s="38" t="s">
        <v>198</v>
      </c>
      <c r="C173" s="16" t="s">
        <v>142</v>
      </c>
      <c r="D173" s="27">
        <f>D174+D177</f>
        <v>122</v>
      </c>
      <c r="E173" s="116">
        <f t="shared" ref="E173:G173" si="76">E174+E177</f>
        <v>12.982010000000001</v>
      </c>
      <c r="F173" s="118">
        <f t="shared" si="59"/>
        <v>10.640991803278689</v>
      </c>
      <c r="G173" s="27">
        <f t="shared" si="76"/>
        <v>109.01799</v>
      </c>
    </row>
    <row r="174" spans="1:7" ht="15" customHeight="1" x14ac:dyDescent="0.25">
      <c r="A174" s="63" t="s">
        <v>128</v>
      </c>
      <c r="B174" s="38" t="s">
        <v>129</v>
      </c>
      <c r="C174" s="16" t="s">
        <v>142</v>
      </c>
      <c r="D174" s="27">
        <f>D175</f>
        <v>122</v>
      </c>
      <c r="E174" s="116">
        <f t="shared" ref="E174:G175" si="77">E175</f>
        <v>12.982010000000001</v>
      </c>
      <c r="F174" s="118">
        <f t="shared" si="59"/>
        <v>10.640991803278689</v>
      </c>
      <c r="G174" s="27">
        <f t="shared" si="77"/>
        <v>109.01799</v>
      </c>
    </row>
    <row r="175" spans="1:7" ht="15" customHeight="1" x14ac:dyDescent="0.25">
      <c r="A175" s="64" t="s">
        <v>143</v>
      </c>
      <c r="B175" s="38" t="s">
        <v>129</v>
      </c>
      <c r="C175" s="16" t="s">
        <v>144</v>
      </c>
      <c r="D175" s="27">
        <f>D176</f>
        <v>122</v>
      </c>
      <c r="E175" s="116">
        <f t="shared" si="77"/>
        <v>12.982010000000001</v>
      </c>
      <c r="F175" s="118">
        <f t="shared" si="59"/>
        <v>10.640991803278689</v>
      </c>
      <c r="G175" s="27">
        <f t="shared" si="77"/>
        <v>109.01799</v>
      </c>
    </row>
    <row r="176" spans="1:7" ht="15" customHeight="1" x14ac:dyDescent="0.25">
      <c r="A176" s="36" t="s">
        <v>145</v>
      </c>
      <c r="B176" s="37" t="s">
        <v>129</v>
      </c>
      <c r="C176" s="18" t="s">
        <v>146</v>
      </c>
      <c r="D176" s="28">
        <v>122</v>
      </c>
      <c r="E176" s="29">
        <v>12.982010000000001</v>
      </c>
      <c r="F176" s="118">
        <f t="shared" si="59"/>
        <v>10.640991803278689</v>
      </c>
      <c r="G176" s="28">
        <f>D176-E176</f>
        <v>109.01799</v>
      </c>
    </row>
    <row r="177" spans="1:7" ht="26.25" hidden="1" customHeight="1" x14ac:dyDescent="0.25">
      <c r="A177" s="63" t="s">
        <v>130</v>
      </c>
      <c r="B177" s="38" t="s">
        <v>131</v>
      </c>
      <c r="C177" s="16" t="s">
        <v>142</v>
      </c>
      <c r="D177" s="27">
        <f>D178</f>
        <v>0</v>
      </c>
      <c r="E177" s="116">
        <f t="shared" ref="E177:G178" si="78">E178</f>
        <v>0</v>
      </c>
      <c r="F177" s="118"/>
      <c r="G177" s="27">
        <f t="shared" si="78"/>
        <v>0</v>
      </c>
    </row>
    <row r="178" spans="1:7" ht="15" hidden="1" customHeight="1" x14ac:dyDescent="0.25">
      <c r="A178" s="64" t="s">
        <v>143</v>
      </c>
      <c r="B178" s="38" t="s">
        <v>131</v>
      </c>
      <c r="C178" s="16" t="s">
        <v>144</v>
      </c>
      <c r="D178" s="27">
        <f>D179</f>
        <v>0</v>
      </c>
      <c r="E178" s="116">
        <f t="shared" si="78"/>
        <v>0</v>
      </c>
      <c r="F178" s="118"/>
      <c r="G178" s="27">
        <f t="shared" si="78"/>
        <v>0</v>
      </c>
    </row>
    <row r="179" spans="1:7" ht="15" hidden="1" customHeight="1" x14ac:dyDescent="0.25">
      <c r="A179" s="36" t="s">
        <v>145</v>
      </c>
      <c r="B179" s="37" t="s">
        <v>131</v>
      </c>
      <c r="C179" s="18" t="s">
        <v>146</v>
      </c>
      <c r="D179" s="28">
        <v>0</v>
      </c>
      <c r="E179" s="29"/>
      <c r="F179" s="118"/>
      <c r="G179" s="28">
        <f>D179-E179</f>
        <v>0</v>
      </c>
    </row>
    <row r="180" spans="1:7" ht="12.75" customHeight="1" x14ac:dyDescent="0.25">
      <c r="A180" s="63" t="s">
        <v>199</v>
      </c>
      <c r="B180" s="38" t="s">
        <v>200</v>
      </c>
      <c r="C180" s="16" t="s">
        <v>142</v>
      </c>
      <c r="D180" s="27">
        <f>D181+D184+D187+D190</f>
        <v>219.2</v>
      </c>
      <c r="E180" s="116">
        <f t="shared" ref="E180:G180" si="79">E181+E184+E187+E190</f>
        <v>110.72033</v>
      </c>
      <c r="F180" s="118">
        <f t="shared" si="59"/>
        <v>50.511099452554753</v>
      </c>
      <c r="G180" s="27">
        <f t="shared" si="79"/>
        <v>108.47967</v>
      </c>
    </row>
    <row r="181" spans="1:7" ht="22.5" customHeight="1" x14ac:dyDescent="0.25">
      <c r="A181" s="63" t="s">
        <v>114</v>
      </c>
      <c r="B181" s="38" t="s">
        <v>83</v>
      </c>
      <c r="C181" s="16" t="s">
        <v>142</v>
      </c>
      <c r="D181" s="27">
        <f>D182</f>
        <v>162.5</v>
      </c>
      <c r="E181" s="116">
        <f t="shared" ref="E181:G181" si="80">E182</f>
        <v>80.713329999999999</v>
      </c>
      <c r="F181" s="118">
        <f t="shared" si="59"/>
        <v>49.669741538461537</v>
      </c>
      <c r="G181" s="27">
        <f t="shared" si="80"/>
        <v>81.786670000000001</v>
      </c>
    </row>
    <row r="182" spans="1:7" ht="39" customHeight="1" x14ac:dyDescent="0.25">
      <c r="A182" s="64" t="s">
        <v>149</v>
      </c>
      <c r="B182" s="38" t="s">
        <v>83</v>
      </c>
      <c r="C182" s="16" t="s">
        <v>150</v>
      </c>
      <c r="D182" s="27">
        <f>D183</f>
        <v>162.5</v>
      </c>
      <c r="E182" s="116">
        <f t="shared" ref="E182:G182" si="81">E183</f>
        <v>80.713329999999999</v>
      </c>
      <c r="F182" s="118">
        <f t="shared" si="59"/>
        <v>49.669741538461537</v>
      </c>
      <c r="G182" s="27">
        <f t="shared" si="81"/>
        <v>81.786670000000001</v>
      </c>
    </row>
    <row r="183" spans="1:7" ht="15" customHeight="1" x14ac:dyDescent="0.25">
      <c r="A183" s="36" t="s">
        <v>155</v>
      </c>
      <c r="B183" s="37" t="s">
        <v>83</v>
      </c>
      <c r="C183" s="18" t="s">
        <v>156</v>
      </c>
      <c r="D183" s="28">
        <v>162.5</v>
      </c>
      <c r="E183" s="29">
        <v>80.713329999999999</v>
      </c>
      <c r="F183" s="118">
        <f t="shared" si="59"/>
        <v>49.669741538461537</v>
      </c>
      <c r="G183" s="28">
        <f>D183-E183</f>
        <v>81.786670000000001</v>
      </c>
    </row>
    <row r="184" spans="1:7" ht="16.5" hidden="1" customHeight="1" x14ac:dyDescent="0.25">
      <c r="A184" s="63" t="s">
        <v>113</v>
      </c>
      <c r="B184" s="38" t="s">
        <v>82</v>
      </c>
      <c r="C184" s="16" t="s">
        <v>142</v>
      </c>
      <c r="D184" s="27">
        <f>D185</f>
        <v>0</v>
      </c>
      <c r="E184" s="116">
        <f t="shared" ref="E184:G185" si="82">E185</f>
        <v>0</v>
      </c>
      <c r="F184" s="118"/>
      <c r="G184" s="27">
        <f t="shared" si="82"/>
        <v>0</v>
      </c>
    </row>
    <row r="185" spans="1:7" ht="17.25" hidden="1" customHeight="1" x14ac:dyDescent="0.25">
      <c r="A185" s="64" t="s">
        <v>157</v>
      </c>
      <c r="B185" s="38" t="s">
        <v>82</v>
      </c>
      <c r="C185" s="16" t="s">
        <v>158</v>
      </c>
      <c r="D185" s="27">
        <f>D186</f>
        <v>0</v>
      </c>
      <c r="E185" s="116">
        <f t="shared" si="82"/>
        <v>0</v>
      </c>
      <c r="F185" s="118"/>
      <c r="G185" s="27">
        <f t="shared" si="82"/>
        <v>0</v>
      </c>
    </row>
    <row r="186" spans="1:7" ht="15" hidden="1" customHeight="1" x14ac:dyDescent="0.25">
      <c r="A186" s="36" t="s">
        <v>104</v>
      </c>
      <c r="B186" s="37" t="s">
        <v>82</v>
      </c>
      <c r="C186" s="18" t="s">
        <v>74</v>
      </c>
      <c r="D186" s="28">
        <v>0</v>
      </c>
      <c r="E186" s="29"/>
      <c r="F186" s="118"/>
      <c r="G186" s="28">
        <f>D186-E186</f>
        <v>0</v>
      </c>
    </row>
    <row r="187" spans="1:7" ht="36" customHeight="1" x14ac:dyDescent="0.25">
      <c r="A187" s="51" t="s">
        <v>267</v>
      </c>
      <c r="B187" s="38">
        <v>5005604</v>
      </c>
      <c r="C187" s="16"/>
      <c r="D187" s="28">
        <f>D188</f>
        <v>35</v>
      </c>
      <c r="E187" s="29">
        <f t="shared" ref="E187:G187" si="83">E188</f>
        <v>30.007000000000001</v>
      </c>
      <c r="F187" s="118">
        <f t="shared" si="59"/>
        <v>85.734285714285718</v>
      </c>
      <c r="G187" s="28">
        <f t="shared" si="83"/>
        <v>4.9929999999999986</v>
      </c>
    </row>
    <row r="188" spans="1:7" ht="35.25" customHeight="1" x14ac:dyDescent="0.25">
      <c r="A188" s="51" t="s">
        <v>149</v>
      </c>
      <c r="B188" s="38">
        <v>5005604</v>
      </c>
      <c r="C188" s="16">
        <v>100</v>
      </c>
      <c r="D188" s="28">
        <f>D189</f>
        <v>35</v>
      </c>
      <c r="E188" s="29">
        <f>E189</f>
        <v>30.007000000000001</v>
      </c>
      <c r="F188" s="118">
        <f t="shared" si="59"/>
        <v>85.734285714285718</v>
      </c>
      <c r="G188" s="28">
        <f>G189</f>
        <v>4.9929999999999986</v>
      </c>
    </row>
    <row r="189" spans="1:7" ht="28.5" customHeight="1" x14ac:dyDescent="0.25">
      <c r="A189" s="40" t="s">
        <v>151</v>
      </c>
      <c r="B189" s="37">
        <v>5005604</v>
      </c>
      <c r="C189" s="18">
        <v>110</v>
      </c>
      <c r="D189" s="28">
        <v>35</v>
      </c>
      <c r="E189" s="29">
        <v>30.007000000000001</v>
      </c>
      <c r="F189" s="118">
        <f t="shared" si="59"/>
        <v>85.734285714285718</v>
      </c>
      <c r="G189" s="28">
        <f>D189-E189</f>
        <v>4.9929999999999986</v>
      </c>
    </row>
    <row r="190" spans="1:7" ht="28.5" customHeight="1" x14ac:dyDescent="0.25">
      <c r="A190" s="40" t="s">
        <v>105</v>
      </c>
      <c r="B190" s="37">
        <v>5007061</v>
      </c>
      <c r="C190" s="18"/>
      <c r="D190" s="28">
        <f>D191</f>
        <v>21.7</v>
      </c>
      <c r="E190" s="29">
        <f t="shared" ref="E190:G191" si="84">E191</f>
        <v>0</v>
      </c>
      <c r="F190" s="118">
        <f t="shared" si="59"/>
        <v>0</v>
      </c>
      <c r="G190" s="28">
        <f t="shared" si="84"/>
        <v>21.7</v>
      </c>
    </row>
    <row r="191" spans="1:7" ht="32.25" customHeight="1" x14ac:dyDescent="0.25">
      <c r="A191" s="51" t="s">
        <v>149</v>
      </c>
      <c r="B191" s="37">
        <v>5007061</v>
      </c>
      <c r="C191" s="18">
        <v>100</v>
      </c>
      <c r="D191" s="28">
        <f>D192</f>
        <v>21.7</v>
      </c>
      <c r="E191" s="29">
        <f t="shared" si="84"/>
        <v>0</v>
      </c>
      <c r="F191" s="118">
        <f t="shared" si="59"/>
        <v>0</v>
      </c>
      <c r="G191" s="28">
        <f t="shared" si="84"/>
        <v>21.7</v>
      </c>
    </row>
    <row r="192" spans="1:7" ht="28.5" customHeight="1" x14ac:dyDescent="0.25">
      <c r="A192" s="40" t="s">
        <v>151</v>
      </c>
      <c r="B192" s="37">
        <v>5007061</v>
      </c>
      <c r="C192" s="18">
        <v>110</v>
      </c>
      <c r="D192" s="28">
        <v>21.7</v>
      </c>
      <c r="E192" s="29"/>
      <c r="F192" s="118">
        <f t="shared" si="59"/>
        <v>0</v>
      </c>
      <c r="G192" s="28">
        <f>D192-E192</f>
        <v>21.7</v>
      </c>
    </row>
    <row r="193" spans="1:7" ht="28.5" customHeight="1" x14ac:dyDescent="0.25">
      <c r="A193" s="137" t="s">
        <v>266</v>
      </c>
      <c r="B193" s="138"/>
      <c r="C193" s="139"/>
      <c r="D193" s="50">
        <f>D14+D18+D46+D56+D64+D86+D107+D119+D124+D132+D138+D143+D173+D180+D7</f>
        <v>23388.69385</v>
      </c>
      <c r="E193" s="117">
        <f>E14+E18+E46+E56+E64+E86+E107+E119+E124+E132+E138+E143+E173+E180+E7</f>
        <v>15357.44232</v>
      </c>
      <c r="F193" s="118">
        <f t="shared" si="59"/>
        <v>65.661821128160184</v>
      </c>
      <c r="G193" s="50">
        <f>G14+G18+G46+G56+G64+G86+G107+G119+G124+G132+G138+G143+G173+G180+G7</f>
        <v>8031.2515300000005</v>
      </c>
    </row>
    <row r="200" spans="1:7" x14ac:dyDescent="0.25">
      <c r="E200" s="30"/>
      <c r="F200" s="30"/>
    </row>
  </sheetData>
  <autoFilter ref="A6:G193"/>
  <mergeCells count="5">
    <mergeCell ref="B1:D1"/>
    <mergeCell ref="C5:D5"/>
    <mergeCell ref="E1:G1"/>
    <mergeCell ref="A2:G3"/>
    <mergeCell ref="A193:C193"/>
  </mergeCells>
  <pageMargins left="0.7" right="0.7" top="0.75" bottom="0.75" header="0.3" footer="0.3"/>
  <pageSetup paperSize="9"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workbookViewId="0">
      <selection activeCell="E1" sqref="E1:G1"/>
    </sheetView>
  </sheetViews>
  <sheetFormatPr defaultRowHeight="15" x14ac:dyDescent="0.25"/>
  <cols>
    <col min="1" max="1" width="46.140625" style="3" customWidth="1"/>
    <col min="2" max="2" width="7" style="3" customWidth="1"/>
    <col min="3" max="3" width="6.7109375" style="3" customWidth="1"/>
    <col min="4" max="4" width="23.7109375" style="3" customWidth="1"/>
    <col min="5" max="5" width="21" style="3" customWidth="1"/>
    <col min="6" max="6" width="14.140625" style="123" customWidth="1"/>
    <col min="7" max="16384" width="9.140625" style="3"/>
  </cols>
  <sheetData>
    <row r="1" spans="1:7" ht="64.5" customHeight="1" x14ac:dyDescent="0.25">
      <c r="D1" s="1"/>
      <c r="E1" s="133" t="s">
        <v>302</v>
      </c>
      <c r="F1" s="133"/>
      <c r="G1" s="133"/>
    </row>
    <row r="2" spans="1:7" ht="64.5" customHeight="1" x14ac:dyDescent="0.25">
      <c r="E2" s="146" t="s">
        <v>260</v>
      </c>
      <c r="F2" s="146"/>
      <c r="G2" s="146"/>
    </row>
    <row r="3" spans="1:7" ht="46.5" customHeight="1" x14ac:dyDescent="0.25">
      <c r="A3" s="145" t="s">
        <v>141</v>
      </c>
      <c r="B3" s="145"/>
      <c r="C3" s="145"/>
      <c r="D3" s="145"/>
      <c r="E3" s="145"/>
      <c r="F3" s="145"/>
      <c r="G3" s="145"/>
    </row>
    <row r="5" spans="1:7" ht="15.75" thickBot="1" x14ac:dyDescent="0.3">
      <c r="D5" s="13"/>
      <c r="G5" s="13" t="s">
        <v>62</v>
      </c>
    </row>
    <row r="6" spans="1:7" ht="63.75" thickBot="1" x14ac:dyDescent="0.3">
      <c r="A6" s="68" t="s">
        <v>28</v>
      </c>
      <c r="B6" s="68" t="s">
        <v>29</v>
      </c>
      <c r="C6" s="68" t="s">
        <v>30</v>
      </c>
      <c r="D6" s="85" t="s">
        <v>265</v>
      </c>
      <c r="E6" s="97" t="s">
        <v>284</v>
      </c>
      <c r="F6" s="110" t="s">
        <v>285</v>
      </c>
      <c r="G6" s="14" t="s">
        <v>242</v>
      </c>
    </row>
    <row r="7" spans="1:7" x14ac:dyDescent="0.25">
      <c r="A7" s="69" t="s">
        <v>33</v>
      </c>
      <c r="B7" s="70">
        <v>1</v>
      </c>
      <c r="C7" s="70">
        <v>0</v>
      </c>
      <c r="D7" s="71">
        <f>D8+D9+D10+D11</f>
        <v>15414.29</v>
      </c>
      <c r="E7" s="71">
        <f>E8+E9+E10+E11</f>
        <v>10691.284729999999</v>
      </c>
      <c r="F7" s="124">
        <f>E7/D7*100</f>
        <v>69.359566545069541</v>
      </c>
      <c r="G7" s="71">
        <f t="shared" ref="G7" si="0">G8+G9+G10+G11</f>
        <v>4723.0052699999997</v>
      </c>
    </row>
    <row r="8" spans="1:7" ht="25.5" customHeight="1" x14ac:dyDescent="0.25">
      <c r="A8" s="69" t="s">
        <v>34</v>
      </c>
      <c r="B8" s="70">
        <v>1</v>
      </c>
      <c r="C8" s="70">
        <v>2</v>
      </c>
      <c r="D8" s="71">
        <v>1856.5</v>
      </c>
      <c r="E8" s="71">
        <v>1518.46748</v>
      </c>
      <c r="F8" s="124">
        <f t="shared" ref="F8:F32" si="1">E8/D8*100</f>
        <v>81.791946135200646</v>
      </c>
      <c r="G8" s="71">
        <f>D8-E8</f>
        <v>338.03251999999998</v>
      </c>
    </row>
    <row r="9" spans="1:7" ht="35.25" customHeight="1" x14ac:dyDescent="0.25">
      <c r="A9" s="69" t="s">
        <v>35</v>
      </c>
      <c r="B9" s="70">
        <v>1</v>
      </c>
      <c r="C9" s="70">
        <v>4</v>
      </c>
      <c r="D9" s="71">
        <v>8754.65</v>
      </c>
      <c r="E9" s="71">
        <v>6317.1186699999998</v>
      </c>
      <c r="F9" s="124">
        <f t="shared" si="1"/>
        <v>72.157295494394418</v>
      </c>
      <c r="G9" s="71">
        <f>D9-E9</f>
        <v>2437.5313299999998</v>
      </c>
    </row>
    <row r="10" spans="1:7" x14ac:dyDescent="0.25">
      <c r="A10" s="69" t="s">
        <v>36</v>
      </c>
      <c r="B10" s="70">
        <v>1</v>
      </c>
      <c r="C10" s="70">
        <v>11</v>
      </c>
      <c r="D10" s="71">
        <v>50</v>
      </c>
      <c r="E10" s="71">
        <v>0</v>
      </c>
      <c r="F10" s="124">
        <f t="shared" si="1"/>
        <v>0</v>
      </c>
      <c r="G10" s="71">
        <f>D10-E10</f>
        <v>50</v>
      </c>
    </row>
    <row r="11" spans="1:7" x14ac:dyDescent="0.25">
      <c r="A11" s="69" t="s">
        <v>37</v>
      </c>
      <c r="B11" s="70">
        <v>1</v>
      </c>
      <c r="C11" s="70">
        <v>13</v>
      </c>
      <c r="D11" s="71">
        <v>4753.1400000000003</v>
      </c>
      <c r="E11" s="71">
        <v>2855.6985800000002</v>
      </c>
      <c r="F11" s="124">
        <f t="shared" si="1"/>
        <v>60.080253895319721</v>
      </c>
      <c r="G11" s="71">
        <f>D11-E11</f>
        <v>1897.4414200000001</v>
      </c>
    </row>
    <row r="12" spans="1:7" x14ac:dyDescent="0.25">
      <c r="A12" s="69" t="s">
        <v>38</v>
      </c>
      <c r="B12" s="70">
        <v>2</v>
      </c>
      <c r="C12" s="70">
        <v>0</v>
      </c>
      <c r="D12" s="71">
        <f>D13</f>
        <v>162.5</v>
      </c>
      <c r="E12" s="71">
        <f>E13</f>
        <v>80.713329999999999</v>
      </c>
      <c r="F12" s="124">
        <f t="shared" si="1"/>
        <v>49.669741538461537</v>
      </c>
      <c r="G12" s="71">
        <f t="shared" ref="G12" si="2">G13</f>
        <v>81.786670000000001</v>
      </c>
    </row>
    <row r="13" spans="1:7" x14ac:dyDescent="0.25">
      <c r="A13" s="69" t="s">
        <v>39</v>
      </c>
      <c r="B13" s="70">
        <v>2</v>
      </c>
      <c r="C13" s="70">
        <v>3</v>
      </c>
      <c r="D13" s="71">
        <v>162.5</v>
      </c>
      <c r="E13" s="71">
        <v>80.713329999999999</v>
      </c>
      <c r="F13" s="124">
        <f t="shared" si="1"/>
        <v>49.669741538461537</v>
      </c>
      <c r="G13" s="71">
        <f>D13-E13</f>
        <v>81.786670000000001</v>
      </c>
    </row>
    <row r="14" spans="1:7" ht="23.25" x14ac:dyDescent="0.25">
      <c r="A14" s="69" t="s">
        <v>40</v>
      </c>
      <c r="B14" s="70">
        <v>3</v>
      </c>
      <c r="C14" s="70">
        <v>0</v>
      </c>
      <c r="D14" s="71">
        <f>D15+D16+D17</f>
        <v>95</v>
      </c>
      <c r="E14" s="71">
        <f>E15+E16+E17</f>
        <v>0.84</v>
      </c>
      <c r="F14" s="124">
        <f t="shared" si="1"/>
        <v>0.88421052631578945</v>
      </c>
      <c r="G14" s="71">
        <f t="shared" ref="G14" si="3">G15+G16+G17</f>
        <v>94.16</v>
      </c>
    </row>
    <row r="15" spans="1:7" x14ac:dyDescent="0.25">
      <c r="A15" s="69" t="s">
        <v>41</v>
      </c>
      <c r="B15" s="70">
        <v>3</v>
      </c>
      <c r="C15" s="70">
        <v>4</v>
      </c>
      <c r="D15" s="71">
        <v>40</v>
      </c>
      <c r="E15" s="71"/>
      <c r="F15" s="124">
        <f t="shared" si="1"/>
        <v>0</v>
      </c>
      <c r="G15" s="71">
        <f>D15-E15</f>
        <v>40</v>
      </c>
    </row>
    <row r="16" spans="1:7" ht="24" customHeight="1" x14ac:dyDescent="0.25">
      <c r="A16" s="69" t="s">
        <v>60</v>
      </c>
      <c r="B16" s="70">
        <v>3</v>
      </c>
      <c r="C16" s="70">
        <v>9</v>
      </c>
      <c r="D16" s="71">
        <v>4</v>
      </c>
      <c r="E16" s="71">
        <v>0.84</v>
      </c>
      <c r="F16" s="124">
        <f t="shared" si="1"/>
        <v>21</v>
      </c>
      <c r="G16" s="71">
        <f>D16-E16</f>
        <v>3.16</v>
      </c>
    </row>
    <row r="17" spans="1:7" ht="24" customHeight="1" x14ac:dyDescent="0.25">
      <c r="A17" s="40" t="s">
        <v>258</v>
      </c>
      <c r="B17" s="70">
        <v>3</v>
      </c>
      <c r="C17" s="70">
        <v>14</v>
      </c>
      <c r="D17" s="71">
        <v>51</v>
      </c>
      <c r="E17" s="71"/>
      <c r="F17" s="124">
        <f t="shared" si="1"/>
        <v>0</v>
      </c>
      <c r="G17" s="71">
        <f>D17-E17</f>
        <v>51</v>
      </c>
    </row>
    <row r="18" spans="1:7" x14ac:dyDescent="0.25">
      <c r="A18" s="69" t="s">
        <v>42</v>
      </c>
      <c r="B18" s="70">
        <v>4</v>
      </c>
      <c r="C18" s="70">
        <v>0</v>
      </c>
      <c r="D18" s="71">
        <v>673.92</v>
      </c>
      <c r="E18" s="71">
        <f>E19+E20+E21</f>
        <v>469.92975999999999</v>
      </c>
      <c r="F18" s="124">
        <f t="shared" si="1"/>
        <v>69.730792972459639</v>
      </c>
      <c r="G18" s="71">
        <f t="shared" ref="G18" si="4">G19+G20+G21</f>
        <v>203.99024000000003</v>
      </c>
    </row>
    <row r="19" spans="1:7" x14ac:dyDescent="0.25">
      <c r="A19" s="69" t="s">
        <v>117</v>
      </c>
      <c r="B19" s="70">
        <v>4</v>
      </c>
      <c r="C19" s="70">
        <v>1</v>
      </c>
      <c r="D19" s="71">
        <v>56.7</v>
      </c>
      <c r="E19" s="71">
        <v>30.007639999999999</v>
      </c>
      <c r="F19" s="124">
        <f t="shared" si="1"/>
        <v>52.923527336860666</v>
      </c>
      <c r="G19" s="71">
        <f>D19-E19</f>
        <v>26.692360000000004</v>
      </c>
    </row>
    <row r="20" spans="1:7" x14ac:dyDescent="0.25">
      <c r="A20" s="69" t="s">
        <v>214</v>
      </c>
      <c r="B20" s="70">
        <v>4</v>
      </c>
      <c r="C20" s="70">
        <v>9</v>
      </c>
      <c r="D20" s="71">
        <v>10</v>
      </c>
      <c r="E20" s="71"/>
      <c r="F20" s="124">
        <f t="shared" si="1"/>
        <v>0</v>
      </c>
      <c r="G20" s="71">
        <f>D20-E20</f>
        <v>10</v>
      </c>
    </row>
    <row r="21" spans="1:7" x14ac:dyDescent="0.25">
      <c r="A21" s="69" t="s">
        <v>43</v>
      </c>
      <c r="B21" s="70">
        <v>4</v>
      </c>
      <c r="C21" s="70">
        <v>10</v>
      </c>
      <c r="D21" s="71">
        <v>607.22</v>
      </c>
      <c r="E21" s="71">
        <v>439.92212000000001</v>
      </c>
      <c r="F21" s="124">
        <f t="shared" si="1"/>
        <v>72.448555712921177</v>
      </c>
      <c r="G21" s="71">
        <f>D21-E21</f>
        <v>167.29788000000002</v>
      </c>
    </row>
    <row r="22" spans="1:7" x14ac:dyDescent="0.25">
      <c r="A22" s="69" t="s">
        <v>44</v>
      </c>
      <c r="B22" s="70">
        <v>5</v>
      </c>
      <c r="C22" s="70">
        <v>0</v>
      </c>
      <c r="D22" s="71">
        <v>1249</v>
      </c>
      <c r="E22" s="71">
        <f>E23+E24+E25</f>
        <v>608.42772000000002</v>
      </c>
      <c r="F22" s="124">
        <f t="shared" si="1"/>
        <v>48.713188150520423</v>
      </c>
      <c r="G22" s="71">
        <f>G23+G24+G25</f>
        <v>640.57227999999998</v>
      </c>
    </row>
    <row r="23" spans="1:7" x14ac:dyDescent="0.25">
      <c r="A23" s="69" t="s">
        <v>123</v>
      </c>
      <c r="B23" s="70">
        <v>5</v>
      </c>
      <c r="C23" s="70">
        <v>1</v>
      </c>
      <c r="D23" s="71">
        <v>423.41</v>
      </c>
      <c r="E23" s="71">
        <v>261.88143000000002</v>
      </c>
      <c r="F23" s="124">
        <f t="shared" si="1"/>
        <v>61.850553836706744</v>
      </c>
      <c r="G23" s="71">
        <f>D23-E23</f>
        <v>161.52857</v>
      </c>
    </row>
    <row r="24" spans="1:7" x14ac:dyDescent="0.25">
      <c r="A24" s="69" t="s">
        <v>61</v>
      </c>
      <c r="B24" s="70">
        <v>5</v>
      </c>
      <c r="C24" s="70">
        <v>2</v>
      </c>
      <c r="D24" s="71">
        <v>372.59</v>
      </c>
      <c r="E24" s="71">
        <v>85</v>
      </c>
      <c r="F24" s="124">
        <f t="shared" si="1"/>
        <v>22.813280012882796</v>
      </c>
      <c r="G24" s="71">
        <f>D24-E24</f>
        <v>287.58999999999997</v>
      </c>
    </row>
    <row r="25" spans="1:7" x14ac:dyDescent="0.25">
      <c r="A25" s="69" t="s">
        <v>45</v>
      </c>
      <c r="B25" s="70">
        <v>5</v>
      </c>
      <c r="C25" s="70">
        <v>3</v>
      </c>
      <c r="D25" s="71">
        <v>453</v>
      </c>
      <c r="E25" s="71">
        <v>261.54629</v>
      </c>
      <c r="F25" s="124">
        <f t="shared" si="1"/>
        <v>57.736487858719642</v>
      </c>
      <c r="G25" s="71">
        <f>D25-E25</f>
        <v>191.45371</v>
      </c>
    </row>
    <row r="26" spans="1:7" x14ac:dyDescent="0.25">
      <c r="A26" s="69" t="s">
        <v>92</v>
      </c>
      <c r="B26" s="70">
        <v>8</v>
      </c>
      <c r="C26" s="70">
        <v>0</v>
      </c>
      <c r="D26" s="71">
        <v>1907.2</v>
      </c>
      <c r="E26" s="71">
        <f>E27</f>
        <v>1021.81157</v>
      </c>
      <c r="F26" s="124">
        <f t="shared" si="1"/>
        <v>53.576529467281873</v>
      </c>
      <c r="G26" s="71">
        <f t="shared" ref="G26" si="5">G27</f>
        <v>885.38843000000008</v>
      </c>
    </row>
    <row r="27" spans="1:7" x14ac:dyDescent="0.25">
      <c r="A27" s="69" t="s">
        <v>46</v>
      </c>
      <c r="B27" s="70">
        <v>8</v>
      </c>
      <c r="C27" s="70">
        <v>1</v>
      </c>
      <c r="D27" s="71">
        <v>1907.2</v>
      </c>
      <c r="E27" s="71">
        <v>1021.81157</v>
      </c>
      <c r="F27" s="124">
        <f t="shared" si="1"/>
        <v>53.576529467281873</v>
      </c>
      <c r="G27" s="71">
        <f>D27-E27</f>
        <v>885.38843000000008</v>
      </c>
    </row>
    <row r="28" spans="1:7" x14ac:dyDescent="0.25">
      <c r="A28" s="69" t="s">
        <v>93</v>
      </c>
      <c r="B28" s="70">
        <v>11</v>
      </c>
      <c r="C28" s="70">
        <v>0</v>
      </c>
      <c r="D28" s="71">
        <f t="shared" ref="D28:G28" si="6">D29</f>
        <v>3869.76</v>
      </c>
      <c r="E28" s="71">
        <f>E29</f>
        <v>2467.4208800000001</v>
      </c>
      <c r="F28" s="124">
        <f t="shared" si="1"/>
        <v>63.761599685768623</v>
      </c>
      <c r="G28" s="71">
        <f t="shared" si="6"/>
        <v>1402.3391200000001</v>
      </c>
    </row>
    <row r="29" spans="1:7" x14ac:dyDescent="0.25">
      <c r="A29" s="69" t="s">
        <v>47</v>
      </c>
      <c r="B29" s="70">
        <v>11</v>
      </c>
      <c r="C29" s="70">
        <v>1</v>
      </c>
      <c r="D29" s="71">
        <v>3869.76</v>
      </c>
      <c r="E29" s="71">
        <v>2467.4208800000001</v>
      </c>
      <c r="F29" s="124">
        <f t="shared" si="1"/>
        <v>63.761599685768623</v>
      </c>
      <c r="G29" s="71">
        <f>D29-E29</f>
        <v>1402.3391200000001</v>
      </c>
    </row>
    <row r="30" spans="1:7" ht="34.5" x14ac:dyDescent="0.25">
      <c r="A30" s="69" t="s">
        <v>94</v>
      </c>
      <c r="B30" s="70">
        <v>14</v>
      </c>
      <c r="C30" s="70">
        <v>0</v>
      </c>
      <c r="D30" s="71">
        <f t="shared" ref="D30:G30" si="7">D31</f>
        <v>17.02</v>
      </c>
      <c r="E30" s="71">
        <f t="shared" si="7"/>
        <v>17.016999999999999</v>
      </c>
      <c r="F30" s="124">
        <f t="shared" si="1"/>
        <v>99.982373678025851</v>
      </c>
      <c r="G30" s="71">
        <f t="shared" si="7"/>
        <v>3.0000000000001137E-3</v>
      </c>
    </row>
    <row r="31" spans="1:7" x14ac:dyDescent="0.25">
      <c r="A31" s="69" t="s">
        <v>48</v>
      </c>
      <c r="B31" s="70">
        <v>14</v>
      </c>
      <c r="C31" s="70">
        <v>3</v>
      </c>
      <c r="D31" s="71">
        <v>17.02</v>
      </c>
      <c r="E31" s="71">
        <v>17.016999999999999</v>
      </c>
      <c r="F31" s="124">
        <f t="shared" si="1"/>
        <v>99.982373678025851</v>
      </c>
      <c r="G31" s="71">
        <f>D31-E31</f>
        <v>3.0000000000001137E-3</v>
      </c>
    </row>
    <row r="32" spans="1:7" x14ac:dyDescent="0.25">
      <c r="A32" s="142" t="s">
        <v>266</v>
      </c>
      <c r="B32" s="143"/>
      <c r="C32" s="144"/>
      <c r="D32" s="72">
        <f>D7+D12+D14+D18+D22+D26+D28+D30</f>
        <v>23388.69</v>
      </c>
      <c r="E32" s="72">
        <f>E7+E12+E14+E18+E22+E26+E28+E30</f>
        <v>15357.44499</v>
      </c>
      <c r="F32" s="125">
        <f t="shared" si="1"/>
        <v>65.66184335249217</v>
      </c>
      <c r="G32" s="72">
        <f t="shared" ref="G32" si="8">G7+G12+G14+G18+G22+G26+G28+G30</f>
        <v>8031.2450099999996</v>
      </c>
    </row>
  </sheetData>
  <autoFilter ref="A6:G32"/>
  <mergeCells count="4">
    <mergeCell ref="A32:C32"/>
    <mergeCell ref="E1:G1"/>
    <mergeCell ref="A3:G3"/>
    <mergeCell ref="E2:G2"/>
  </mergeCells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01"/>
  <sheetViews>
    <sheetView tabSelected="1" workbookViewId="0">
      <selection activeCell="G1" sqref="G1:J1"/>
    </sheetView>
  </sheetViews>
  <sheetFormatPr defaultRowHeight="15.75" x14ac:dyDescent="0.25"/>
  <cols>
    <col min="1" max="1" width="55.140625" style="47" customWidth="1"/>
    <col min="2" max="2" width="6.85546875" style="11" customWidth="1"/>
    <col min="3" max="3" width="5" style="11" customWidth="1"/>
    <col min="4" max="4" width="4.140625" style="11" customWidth="1"/>
    <col min="5" max="5" width="8.85546875" style="11" customWidth="1"/>
    <col min="6" max="6" width="5.140625" style="11" customWidth="1"/>
    <col min="7" max="7" width="17" style="2" customWidth="1"/>
    <col min="8" max="8" width="12.5703125" style="76" customWidth="1"/>
    <col min="9" max="9" width="13.85546875" style="76" customWidth="1"/>
    <col min="10" max="10" width="13.7109375" style="2" customWidth="1"/>
    <col min="11" max="16384" width="9.140625" style="2"/>
  </cols>
  <sheetData>
    <row r="1" spans="1:10" ht="44.25" customHeight="1" x14ac:dyDescent="0.25">
      <c r="G1" s="136" t="s">
        <v>303</v>
      </c>
      <c r="H1" s="148"/>
      <c r="I1" s="148"/>
      <c r="J1" s="136"/>
    </row>
    <row r="2" spans="1:10" ht="36.75" customHeight="1" x14ac:dyDescent="0.25">
      <c r="G2" s="149" t="s">
        <v>261</v>
      </c>
      <c r="H2" s="150"/>
      <c r="I2" s="150"/>
      <c r="J2" s="149"/>
    </row>
    <row r="3" spans="1:10" ht="61.5" customHeight="1" x14ac:dyDescent="0.25">
      <c r="A3" s="135" t="s">
        <v>139</v>
      </c>
      <c r="B3" s="135"/>
      <c r="C3" s="135"/>
      <c r="D3" s="135"/>
      <c r="E3" s="135"/>
      <c r="F3" s="135"/>
      <c r="G3" s="135"/>
      <c r="H3" s="147"/>
      <c r="I3" s="88"/>
    </row>
    <row r="4" spans="1:10" ht="16.5" thickBot="1" x14ac:dyDescent="0.3">
      <c r="G4" s="12"/>
      <c r="J4" s="12" t="s">
        <v>140</v>
      </c>
    </row>
    <row r="5" spans="1:10" ht="111" thickBot="1" x14ac:dyDescent="0.3">
      <c r="A5" s="49" t="s">
        <v>28</v>
      </c>
      <c r="B5" s="49" t="s">
        <v>49</v>
      </c>
      <c r="C5" s="49" t="s">
        <v>29</v>
      </c>
      <c r="D5" s="49" t="s">
        <v>30</v>
      </c>
      <c r="E5" s="49" t="s">
        <v>31</v>
      </c>
      <c r="F5" s="49" t="s">
        <v>32</v>
      </c>
      <c r="G5" s="85" t="s">
        <v>265</v>
      </c>
      <c r="H5" s="97" t="s">
        <v>284</v>
      </c>
      <c r="I5" s="110" t="s">
        <v>285</v>
      </c>
      <c r="J5" s="39" t="s">
        <v>286</v>
      </c>
    </row>
    <row r="6" spans="1:10" ht="15" x14ac:dyDescent="0.25">
      <c r="A6" s="40" t="s">
        <v>33</v>
      </c>
      <c r="B6" s="20">
        <v>650</v>
      </c>
      <c r="C6" s="41">
        <v>1</v>
      </c>
      <c r="D6" s="42">
        <v>0</v>
      </c>
      <c r="E6" s="37" t="s">
        <v>66</v>
      </c>
      <c r="F6" s="20" t="s">
        <v>50</v>
      </c>
      <c r="G6" s="28">
        <f>G7+G12+G24+G29</f>
        <v>15414.29</v>
      </c>
      <c r="H6" s="28">
        <f t="shared" ref="H6:J6" si="0">H7+H12+H24+H29</f>
        <v>10691.282469999998</v>
      </c>
      <c r="I6" s="120">
        <f>H6/G6*100</f>
        <v>69.359551883349795</v>
      </c>
      <c r="J6" s="28">
        <f t="shared" si="0"/>
        <v>4723.0075300000008</v>
      </c>
    </row>
    <row r="7" spans="1:10" ht="22.5" x14ac:dyDescent="0.25">
      <c r="A7" s="40" t="s">
        <v>34</v>
      </c>
      <c r="B7" s="20">
        <v>650</v>
      </c>
      <c r="C7" s="41">
        <v>1</v>
      </c>
      <c r="D7" s="42">
        <v>2</v>
      </c>
      <c r="E7" s="37" t="s">
        <v>66</v>
      </c>
      <c r="F7" s="20" t="s">
        <v>50</v>
      </c>
      <c r="G7" s="28">
        <f>G8</f>
        <v>1856.5</v>
      </c>
      <c r="H7" s="28">
        <f t="shared" ref="H7:J10" si="1">H8</f>
        <v>1518.46748</v>
      </c>
      <c r="I7" s="120">
        <f t="shared" ref="I7:I10" si="2">H7/G7*100</f>
        <v>81.791946135200646</v>
      </c>
      <c r="J7" s="28">
        <f t="shared" si="1"/>
        <v>338.03251999999998</v>
      </c>
    </row>
    <row r="8" spans="1:10" ht="33.75" x14ac:dyDescent="0.25">
      <c r="A8" s="48" t="s">
        <v>225</v>
      </c>
      <c r="B8" s="20">
        <v>650</v>
      </c>
      <c r="C8" s="41">
        <v>1</v>
      </c>
      <c r="D8" s="42">
        <v>2</v>
      </c>
      <c r="E8" s="37">
        <v>2500000</v>
      </c>
      <c r="F8" s="20"/>
      <c r="G8" s="28">
        <f>G9</f>
        <v>1856.5</v>
      </c>
      <c r="H8" s="28">
        <f t="shared" si="1"/>
        <v>1518.46748</v>
      </c>
      <c r="I8" s="120">
        <f t="shared" si="2"/>
        <v>81.791946135200646</v>
      </c>
      <c r="J8" s="28">
        <f t="shared" si="1"/>
        <v>338.03251999999998</v>
      </c>
    </row>
    <row r="9" spans="1:10" ht="22.5" x14ac:dyDescent="0.25">
      <c r="A9" s="48" t="s">
        <v>226</v>
      </c>
      <c r="B9" s="20"/>
      <c r="C9" s="41">
        <v>1</v>
      </c>
      <c r="D9" s="42">
        <v>2</v>
      </c>
      <c r="E9" s="37">
        <v>2510000</v>
      </c>
      <c r="F9" s="20"/>
      <c r="G9" s="28">
        <f>G10</f>
        <v>1856.5</v>
      </c>
      <c r="H9" s="28">
        <f t="shared" si="1"/>
        <v>1518.46748</v>
      </c>
      <c r="I9" s="120">
        <f t="shared" si="2"/>
        <v>81.791946135200646</v>
      </c>
      <c r="J9" s="28">
        <f t="shared" si="1"/>
        <v>338.03251999999998</v>
      </c>
    </row>
    <row r="10" spans="1:10" ht="15" x14ac:dyDescent="0.25">
      <c r="A10" s="40" t="s">
        <v>97</v>
      </c>
      <c r="B10" s="20">
        <v>650</v>
      </c>
      <c r="C10" s="41">
        <v>1</v>
      </c>
      <c r="D10" s="42">
        <v>2</v>
      </c>
      <c r="E10" s="37" t="s">
        <v>67</v>
      </c>
      <c r="F10" s="20" t="s">
        <v>50</v>
      </c>
      <c r="G10" s="28">
        <f>G11</f>
        <v>1856.5</v>
      </c>
      <c r="H10" s="28">
        <f t="shared" si="1"/>
        <v>1518.46748</v>
      </c>
      <c r="I10" s="120">
        <f t="shared" si="2"/>
        <v>81.791946135200646</v>
      </c>
      <c r="J10" s="28">
        <f t="shared" si="1"/>
        <v>338.03251999999998</v>
      </c>
    </row>
    <row r="11" spans="1:10" ht="22.5" x14ac:dyDescent="0.25">
      <c r="A11" s="40" t="s">
        <v>98</v>
      </c>
      <c r="B11" s="20">
        <v>650</v>
      </c>
      <c r="C11" s="41">
        <v>1</v>
      </c>
      <c r="D11" s="42">
        <v>2</v>
      </c>
      <c r="E11" s="37" t="s">
        <v>67</v>
      </c>
      <c r="F11" s="20" t="s">
        <v>68</v>
      </c>
      <c r="G11" s="28">
        <v>1856.5</v>
      </c>
      <c r="H11" s="28">
        <v>1518.46748</v>
      </c>
      <c r="I11" s="77"/>
      <c r="J11" s="28">
        <f>G11-H11</f>
        <v>338.03251999999998</v>
      </c>
    </row>
    <row r="12" spans="1:10" ht="33.75" x14ac:dyDescent="0.25">
      <c r="A12" s="40" t="s">
        <v>35</v>
      </c>
      <c r="B12" s="20">
        <v>650</v>
      </c>
      <c r="C12" s="41">
        <v>1</v>
      </c>
      <c r="D12" s="42">
        <v>4</v>
      </c>
      <c r="E12" s="37" t="s">
        <v>66</v>
      </c>
      <c r="F12" s="20" t="s">
        <v>50</v>
      </c>
      <c r="G12" s="28">
        <f>G13</f>
        <v>8759.6500000000015</v>
      </c>
      <c r="H12" s="28">
        <f t="shared" ref="H12:J12" si="3">H13</f>
        <v>6317.1186699999989</v>
      </c>
      <c r="I12" s="120">
        <f t="shared" ref="I12:I15" si="4">H12/G12*100</f>
        <v>72.116108177838129</v>
      </c>
      <c r="J12" s="28">
        <f t="shared" si="3"/>
        <v>2442.5313300000007</v>
      </c>
    </row>
    <row r="13" spans="1:10" ht="33.75" x14ac:dyDescent="0.25">
      <c r="A13" s="48" t="s">
        <v>225</v>
      </c>
      <c r="B13" s="20">
        <v>650</v>
      </c>
      <c r="C13" s="41">
        <v>1</v>
      </c>
      <c r="D13" s="42">
        <v>4</v>
      </c>
      <c r="E13" s="37">
        <v>2500000</v>
      </c>
      <c r="F13" s="20"/>
      <c r="G13" s="28">
        <f>G14+G22</f>
        <v>8759.6500000000015</v>
      </c>
      <c r="H13" s="28">
        <f t="shared" ref="H13:J13" si="5">H14+H22</f>
        <v>6317.1186699999989</v>
      </c>
      <c r="I13" s="120">
        <f t="shared" si="4"/>
        <v>72.116108177838129</v>
      </c>
      <c r="J13" s="28">
        <f t="shared" si="5"/>
        <v>2442.5313300000007</v>
      </c>
    </row>
    <row r="14" spans="1:10" ht="22.5" x14ac:dyDescent="0.25">
      <c r="A14" s="48" t="s">
        <v>226</v>
      </c>
      <c r="B14" s="20">
        <v>650</v>
      </c>
      <c r="C14" s="41">
        <v>1</v>
      </c>
      <c r="D14" s="42">
        <v>4</v>
      </c>
      <c r="E14" s="37">
        <v>2510000</v>
      </c>
      <c r="F14" s="20"/>
      <c r="G14" s="28">
        <f>G15</f>
        <v>8754.6500000000015</v>
      </c>
      <c r="H14" s="28">
        <f t="shared" ref="H14:J14" si="6">H15</f>
        <v>6317.1186699999989</v>
      </c>
      <c r="I14" s="120">
        <f t="shared" si="4"/>
        <v>72.157295494394376</v>
      </c>
      <c r="J14" s="28">
        <f t="shared" si="6"/>
        <v>2437.5313300000007</v>
      </c>
    </row>
    <row r="15" spans="1:10" ht="15" x14ac:dyDescent="0.25">
      <c r="A15" s="40" t="s">
        <v>99</v>
      </c>
      <c r="B15" s="20">
        <v>650</v>
      </c>
      <c r="C15" s="41">
        <v>1</v>
      </c>
      <c r="D15" s="42">
        <v>4</v>
      </c>
      <c r="E15" s="37" t="s">
        <v>69</v>
      </c>
      <c r="F15" s="20" t="s">
        <v>50</v>
      </c>
      <c r="G15" s="28">
        <f>G16+G17+G18+G21+G19+G20</f>
        <v>8754.6500000000015</v>
      </c>
      <c r="H15" s="28">
        <f t="shared" ref="H15:J15" si="7">H16+H17+H18+H21+H19+H20</f>
        <v>6317.1186699999989</v>
      </c>
      <c r="I15" s="120">
        <f t="shared" si="4"/>
        <v>72.157295494394376</v>
      </c>
      <c r="J15" s="28">
        <f t="shared" si="7"/>
        <v>2437.5313300000007</v>
      </c>
    </row>
    <row r="16" spans="1:10" ht="22.5" x14ac:dyDescent="0.25">
      <c r="A16" s="40" t="s">
        <v>98</v>
      </c>
      <c r="B16" s="20">
        <v>650</v>
      </c>
      <c r="C16" s="41">
        <v>1</v>
      </c>
      <c r="D16" s="42">
        <v>4</v>
      </c>
      <c r="E16" s="37" t="s">
        <v>69</v>
      </c>
      <c r="F16" s="20" t="s">
        <v>68</v>
      </c>
      <c r="G16" s="28">
        <v>8547.2000000000007</v>
      </c>
      <c r="H16" s="28">
        <v>6215.8590599999998</v>
      </c>
      <c r="I16" s="77"/>
      <c r="J16" s="28">
        <f t="shared" ref="J16:J21" si="8">G16-H16</f>
        <v>2331.340940000001</v>
      </c>
    </row>
    <row r="17" spans="1:10" ht="22.5" x14ac:dyDescent="0.25">
      <c r="A17" s="40" t="s">
        <v>100</v>
      </c>
      <c r="B17" s="20">
        <v>650</v>
      </c>
      <c r="C17" s="41">
        <v>1</v>
      </c>
      <c r="D17" s="42">
        <v>4</v>
      </c>
      <c r="E17" s="37" t="s">
        <v>69</v>
      </c>
      <c r="F17" s="20" t="s">
        <v>70</v>
      </c>
      <c r="G17" s="28">
        <v>117.7</v>
      </c>
      <c r="H17" s="28">
        <v>45.851999999999997</v>
      </c>
      <c r="I17" s="77"/>
      <c r="J17" s="28">
        <f t="shared" si="8"/>
        <v>71.848000000000013</v>
      </c>
    </row>
    <row r="18" spans="1:10" ht="22.5" x14ac:dyDescent="0.25">
      <c r="A18" s="40" t="s">
        <v>101</v>
      </c>
      <c r="B18" s="20">
        <v>650</v>
      </c>
      <c r="C18" s="41">
        <v>1</v>
      </c>
      <c r="D18" s="42">
        <v>4</v>
      </c>
      <c r="E18" s="37" t="s">
        <v>69</v>
      </c>
      <c r="F18" s="20" t="s">
        <v>71</v>
      </c>
      <c r="G18" s="28">
        <v>65.75</v>
      </c>
      <c r="H18" s="28">
        <v>35.767220000000002</v>
      </c>
      <c r="I18" s="77"/>
      <c r="J18" s="28">
        <f t="shared" si="8"/>
        <v>29.982779999999998</v>
      </c>
    </row>
    <row r="19" spans="1:10" ht="15" x14ac:dyDescent="0.25">
      <c r="A19" s="40" t="s">
        <v>248</v>
      </c>
      <c r="B19" s="20">
        <v>650</v>
      </c>
      <c r="C19" s="41">
        <v>1</v>
      </c>
      <c r="D19" s="42">
        <v>4</v>
      </c>
      <c r="E19" s="37" t="s">
        <v>69</v>
      </c>
      <c r="F19" s="20">
        <v>360</v>
      </c>
      <c r="G19" s="28">
        <v>4</v>
      </c>
      <c r="H19" s="28">
        <v>4</v>
      </c>
      <c r="I19" s="77"/>
      <c r="J19" s="28">
        <f t="shared" si="8"/>
        <v>0</v>
      </c>
    </row>
    <row r="20" spans="1:10" ht="15" x14ac:dyDescent="0.25">
      <c r="A20" s="40" t="s">
        <v>264</v>
      </c>
      <c r="B20" s="20">
        <v>650</v>
      </c>
      <c r="C20" s="41">
        <v>1</v>
      </c>
      <c r="D20" s="42">
        <v>4</v>
      </c>
      <c r="E20" s="37" t="s">
        <v>69</v>
      </c>
      <c r="F20" s="20">
        <v>851</v>
      </c>
      <c r="G20" s="28">
        <v>1</v>
      </c>
      <c r="H20" s="28">
        <v>0</v>
      </c>
      <c r="I20" s="77"/>
      <c r="J20" s="28">
        <f t="shared" si="8"/>
        <v>1</v>
      </c>
    </row>
    <row r="21" spans="1:10" ht="15" x14ac:dyDescent="0.25">
      <c r="A21" s="40" t="s">
        <v>102</v>
      </c>
      <c r="B21" s="20">
        <v>650</v>
      </c>
      <c r="C21" s="41">
        <v>1</v>
      </c>
      <c r="D21" s="42">
        <v>4</v>
      </c>
      <c r="E21" s="37" t="s">
        <v>69</v>
      </c>
      <c r="F21" s="20" t="s">
        <v>72</v>
      </c>
      <c r="G21" s="28">
        <v>19</v>
      </c>
      <c r="H21" s="28">
        <v>15.64039</v>
      </c>
      <c r="I21" s="77"/>
      <c r="J21" s="28">
        <f t="shared" si="8"/>
        <v>3.35961</v>
      </c>
    </row>
    <row r="22" spans="1:10" ht="15" x14ac:dyDescent="0.25">
      <c r="A22" s="40" t="s">
        <v>112</v>
      </c>
      <c r="B22" s="20">
        <v>650</v>
      </c>
      <c r="C22" s="41">
        <v>1</v>
      </c>
      <c r="D22" s="42">
        <v>4</v>
      </c>
      <c r="E22" s="37">
        <v>2510240</v>
      </c>
      <c r="F22" s="20">
        <v>0</v>
      </c>
      <c r="G22" s="28">
        <f>G23</f>
        <v>5</v>
      </c>
      <c r="H22" s="28">
        <f t="shared" ref="H22:J22" si="9">H23</f>
        <v>0</v>
      </c>
      <c r="I22" s="120">
        <f>H22/G22*100</f>
        <v>0</v>
      </c>
      <c r="J22" s="28">
        <f t="shared" si="9"/>
        <v>5</v>
      </c>
    </row>
    <row r="23" spans="1:10" ht="22.5" x14ac:dyDescent="0.25">
      <c r="A23" s="40" t="s">
        <v>101</v>
      </c>
      <c r="B23" s="20">
        <v>650</v>
      </c>
      <c r="C23" s="41">
        <v>1</v>
      </c>
      <c r="D23" s="42">
        <v>4</v>
      </c>
      <c r="E23" s="37">
        <v>2510240</v>
      </c>
      <c r="F23" s="20">
        <v>244</v>
      </c>
      <c r="G23" s="28">
        <v>5</v>
      </c>
      <c r="H23" s="28">
        <v>0</v>
      </c>
      <c r="I23" s="77"/>
      <c r="J23" s="28">
        <f>G23-H23</f>
        <v>5</v>
      </c>
    </row>
    <row r="24" spans="1:10" ht="15" x14ac:dyDescent="0.25">
      <c r="A24" s="40" t="s">
        <v>36</v>
      </c>
      <c r="B24" s="20">
        <v>650</v>
      </c>
      <c r="C24" s="41">
        <v>1</v>
      </c>
      <c r="D24" s="42">
        <v>11</v>
      </c>
      <c r="E24" s="37" t="s">
        <v>66</v>
      </c>
      <c r="F24" s="20" t="s">
        <v>50</v>
      </c>
      <c r="G24" s="28">
        <f>G25</f>
        <v>50</v>
      </c>
      <c r="H24" s="28">
        <f t="shared" ref="H24:J27" si="10">H25</f>
        <v>0</v>
      </c>
      <c r="I24" s="120">
        <f t="shared" ref="I24:I27" si="11">H24/G24*100</f>
        <v>0</v>
      </c>
      <c r="J24" s="28">
        <f t="shared" si="10"/>
        <v>50</v>
      </c>
    </row>
    <row r="25" spans="1:10" ht="33.75" x14ac:dyDescent="0.25">
      <c r="A25" s="48" t="s">
        <v>227</v>
      </c>
      <c r="B25" s="20">
        <v>650</v>
      </c>
      <c r="C25" s="41">
        <v>1</v>
      </c>
      <c r="D25" s="42">
        <v>11</v>
      </c>
      <c r="E25" s="37">
        <v>1400000</v>
      </c>
      <c r="F25" s="20"/>
      <c r="G25" s="28">
        <f>G26</f>
        <v>50</v>
      </c>
      <c r="H25" s="28">
        <f t="shared" si="10"/>
        <v>0</v>
      </c>
      <c r="I25" s="120">
        <f t="shared" si="11"/>
        <v>0</v>
      </c>
      <c r="J25" s="28">
        <f t="shared" si="10"/>
        <v>50</v>
      </c>
    </row>
    <row r="26" spans="1:10" ht="33.75" x14ac:dyDescent="0.25">
      <c r="A26" s="48" t="s">
        <v>179</v>
      </c>
      <c r="B26" s="20">
        <v>650</v>
      </c>
      <c r="C26" s="41">
        <v>1</v>
      </c>
      <c r="D26" s="42">
        <v>11</v>
      </c>
      <c r="E26" s="37">
        <v>1410000</v>
      </c>
      <c r="F26" s="20"/>
      <c r="G26" s="28">
        <f>G27</f>
        <v>50</v>
      </c>
      <c r="H26" s="28">
        <f t="shared" si="10"/>
        <v>0</v>
      </c>
      <c r="I26" s="120">
        <f t="shared" si="11"/>
        <v>0</v>
      </c>
      <c r="J26" s="28">
        <f t="shared" si="10"/>
        <v>50</v>
      </c>
    </row>
    <row r="27" spans="1:10" ht="15" x14ac:dyDescent="0.25">
      <c r="A27" s="40" t="s">
        <v>103</v>
      </c>
      <c r="B27" s="20">
        <v>650</v>
      </c>
      <c r="C27" s="41">
        <v>1</v>
      </c>
      <c r="D27" s="42">
        <v>11</v>
      </c>
      <c r="E27" s="37" t="s">
        <v>73</v>
      </c>
      <c r="F27" s="20" t="s">
        <v>50</v>
      </c>
      <c r="G27" s="28">
        <f>G28</f>
        <v>50</v>
      </c>
      <c r="H27" s="28">
        <f t="shared" si="10"/>
        <v>0</v>
      </c>
      <c r="I27" s="120">
        <f t="shared" si="11"/>
        <v>0</v>
      </c>
      <c r="J27" s="28">
        <f t="shared" si="10"/>
        <v>50</v>
      </c>
    </row>
    <row r="28" spans="1:10" ht="15" x14ac:dyDescent="0.25">
      <c r="A28" s="40" t="s">
        <v>104</v>
      </c>
      <c r="B28" s="20">
        <v>650</v>
      </c>
      <c r="C28" s="41">
        <v>1</v>
      </c>
      <c r="D28" s="42">
        <v>11</v>
      </c>
      <c r="E28" s="37" t="s">
        <v>73</v>
      </c>
      <c r="F28" s="20" t="s">
        <v>74</v>
      </c>
      <c r="G28" s="28">
        <v>50</v>
      </c>
      <c r="H28" s="28">
        <v>0</v>
      </c>
      <c r="I28" s="77"/>
      <c r="J28" s="28">
        <f>G28-H28</f>
        <v>50</v>
      </c>
    </row>
    <row r="29" spans="1:10" ht="15" x14ac:dyDescent="0.25">
      <c r="A29" s="40" t="s">
        <v>37</v>
      </c>
      <c r="B29" s="20">
        <v>650</v>
      </c>
      <c r="C29" s="41">
        <v>1</v>
      </c>
      <c r="D29" s="42">
        <v>13</v>
      </c>
      <c r="E29" s="37" t="s">
        <v>66</v>
      </c>
      <c r="F29" s="20" t="s">
        <v>50</v>
      </c>
      <c r="G29" s="28">
        <f>G30+G33+G37+G45+G49+G53+G41</f>
        <v>4748.1400000000003</v>
      </c>
      <c r="H29" s="28">
        <f t="shared" ref="H29:J29" si="12">H30+H33+H37+H45+H49+H53+H41</f>
        <v>2855.69632</v>
      </c>
      <c r="I29" s="120">
        <f t="shared" ref="I29:I31" si="13">H29/G29*100</f>
        <v>60.143473444338206</v>
      </c>
      <c r="J29" s="28">
        <f t="shared" si="12"/>
        <v>1892.4436799999999</v>
      </c>
    </row>
    <row r="30" spans="1:10" ht="23.25" customHeight="1" x14ac:dyDescent="0.25">
      <c r="A30" s="40" t="s">
        <v>263</v>
      </c>
      <c r="B30" s="20">
        <v>650</v>
      </c>
      <c r="C30" s="41">
        <v>1</v>
      </c>
      <c r="D30" s="42">
        <v>13</v>
      </c>
      <c r="E30" s="37">
        <v>400000</v>
      </c>
      <c r="F30" s="20"/>
      <c r="G30" s="28">
        <f>G31</f>
        <v>3.2</v>
      </c>
      <c r="H30" s="28">
        <f t="shared" ref="H30:J31" si="14">H31</f>
        <v>0</v>
      </c>
      <c r="I30" s="120">
        <f t="shared" si="13"/>
        <v>0</v>
      </c>
      <c r="J30" s="28">
        <f t="shared" si="14"/>
        <v>3.2</v>
      </c>
    </row>
    <row r="31" spans="1:10" ht="22.5" x14ac:dyDescent="0.25">
      <c r="A31" s="40" t="s">
        <v>105</v>
      </c>
      <c r="B31" s="20">
        <v>650</v>
      </c>
      <c r="C31" s="41">
        <v>1</v>
      </c>
      <c r="D31" s="42">
        <v>13</v>
      </c>
      <c r="E31" s="37" t="s">
        <v>52</v>
      </c>
      <c r="F31" s="20" t="s">
        <v>50</v>
      </c>
      <c r="G31" s="28">
        <f>G32</f>
        <v>3.2</v>
      </c>
      <c r="H31" s="28">
        <f t="shared" si="14"/>
        <v>0</v>
      </c>
      <c r="I31" s="120">
        <f t="shared" si="13"/>
        <v>0</v>
      </c>
      <c r="J31" s="28">
        <f t="shared" si="14"/>
        <v>3.2</v>
      </c>
    </row>
    <row r="32" spans="1:10" ht="22.5" x14ac:dyDescent="0.25">
      <c r="A32" s="40" t="s">
        <v>101</v>
      </c>
      <c r="B32" s="20">
        <v>650</v>
      </c>
      <c r="C32" s="41">
        <v>1</v>
      </c>
      <c r="D32" s="42">
        <v>13</v>
      </c>
      <c r="E32" s="37" t="s">
        <v>52</v>
      </c>
      <c r="F32" s="20" t="s">
        <v>71</v>
      </c>
      <c r="G32" s="28">
        <v>3.2</v>
      </c>
      <c r="H32" s="28">
        <v>0</v>
      </c>
      <c r="I32" s="77"/>
      <c r="J32" s="28">
        <f>G32-H32</f>
        <v>3.2</v>
      </c>
    </row>
    <row r="33" spans="1:10" ht="33.75" x14ac:dyDescent="0.25">
      <c r="A33" s="48" t="s">
        <v>229</v>
      </c>
      <c r="B33" s="20">
        <v>650</v>
      </c>
      <c r="C33" s="41">
        <v>1</v>
      </c>
      <c r="D33" s="42">
        <v>13</v>
      </c>
      <c r="E33" s="37">
        <v>1300000</v>
      </c>
      <c r="F33" s="20"/>
      <c r="G33" s="28">
        <f>G34</f>
        <v>4</v>
      </c>
      <c r="H33" s="28">
        <f t="shared" ref="H33:J35" si="15">H34</f>
        <v>0</v>
      </c>
      <c r="I33" s="120">
        <f t="shared" ref="I33:I35" si="16">H33/G33*100</f>
        <v>0</v>
      </c>
      <c r="J33" s="28">
        <f t="shared" si="15"/>
        <v>4</v>
      </c>
    </row>
    <row r="34" spans="1:10" ht="22.5" x14ac:dyDescent="0.25">
      <c r="A34" s="48" t="s">
        <v>176</v>
      </c>
      <c r="B34" s="20">
        <v>650</v>
      </c>
      <c r="C34" s="41">
        <v>1</v>
      </c>
      <c r="D34" s="42">
        <v>13</v>
      </c>
      <c r="E34" s="37">
        <v>1320000</v>
      </c>
      <c r="F34" s="20"/>
      <c r="G34" s="28">
        <f>G35</f>
        <v>4</v>
      </c>
      <c r="H34" s="28">
        <f t="shared" si="15"/>
        <v>0</v>
      </c>
      <c r="I34" s="120">
        <f t="shared" si="16"/>
        <v>0</v>
      </c>
      <c r="J34" s="28">
        <f t="shared" si="15"/>
        <v>4</v>
      </c>
    </row>
    <row r="35" spans="1:10" ht="22.5" x14ac:dyDescent="0.25">
      <c r="A35" s="40" t="s">
        <v>105</v>
      </c>
      <c r="B35" s="20">
        <v>650</v>
      </c>
      <c r="C35" s="41">
        <v>1</v>
      </c>
      <c r="D35" s="42">
        <v>13</v>
      </c>
      <c r="E35" s="37" t="s">
        <v>76</v>
      </c>
      <c r="F35" s="20" t="s">
        <v>50</v>
      </c>
      <c r="G35" s="28">
        <f>G36</f>
        <v>4</v>
      </c>
      <c r="H35" s="28">
        <f t="shared" si="15"/>
        <v>0</v>
      </c>
      <c r="I35" s="120">
        <f t="shared" si="16"/>
        <v>0</v>
      </c>
      <c r="J35" s="28">
        <f t="shared" si="15"/>
        <v>4</v>
      </c>
    </row>
    <row r="36" spans="1:10" ht="22.5" x14ac:dyDescent="0.25">
      <c r="A36" s="40" t="s">
        <v>101</v>
      </c>
      <c r="B36" s="20">
        <v>650</v>
      </c>
      <c r="C36" s="41">
        <v>1</v>
      </c>
      <c r="D36" s="42">
        <v>13</v>
      </c>
      <c r="E36" s="37" t="s">
        <v>76</v>
      </c>
      <c r="F36" s="20" t="s">
        <v>71</v>
      </c>
      <c r="G36" s="28">
        <v>4</v>
      </c>
      <c r="H36" s="28">
        <v>0</v>
      </c>
      <c r="I36" s="77"/>
      <c r="J36" s="28">
        <f>G36-H36</f>
        <v>4</v>
      </c>
    </row>
    <row r="37" spans="1:10" ht="22.5" x14ac:dyDescent="0.25">
      <c r="A37" s="48" t="s">
        <v>230</v>
      </c>
      <c r="B37" s="20">
        <v>650</v>
      </c>
      <c r="C37" s="41">
        <v>1</v>
      </c>
      <c r="D37" s="42">
        <v>13</v>
      </c>
      <c r="E37" s="37">
        <v>1500000</v>
      </c>
      <c r="F37" s="20"/>
      <c r="G37" s="28">
        <f>G38</f>
        <v>10.98</v>
      </c>
      <c r="H37" s="28">
        <f t="shared" ref="H37:J39" si="17">H38</f>
        <v>10.98</v>
      </c>
      <c r="I37" s="120">
        <f t="shared" ref="I37:I39" si="18">H37/G37*100</f>
        <v>100</v>
      </c>
      <c r="J37" s="28">
        <f t="shared" si="17"/>
        <v>0</v>
      </c>
    </row>
    <row r="38" spans="1:10" ht="15" x14ac:dyDescent="0.25">
      <c r="A38" s="48" t="s">
        <v>184</v>
      </c>
      <c r="B38" s="20">
        <v>650</v>
      </c>
      <c r="C38" s="41">
        <v>1</v>
      </c>
      <c r="D38" s="42">
        <v>13</v>
      </c>
      <c r="E38" s="37">
        <v>1510000</v>
      </c>
      <c r="F38" s="20"/>
      <c r="G38" s="28">
        <f>G39</f>
        <v>10.98</v>
      </c>
      <c r="H38" s="28">
        <f t="shared" si="17"/>
        <v>10.98</v>
      </c>
      <c r="I38" s="120">
        <f t="shared" si="18"/>
        <v>100</v>
      </c>
      <c r="J38" s="28">
        <f t="shared" si="17"/>
        <v>0</v>
      </c>
    </row>
    <row r="39" spans="1:10" ht="22.5" x14ac:dyDescent="0.25">
      <c r="A39" s="40" t="s">
        <v>105</v>
      </c>
      <c r="B39" s="20">
        <v>650</v>
      </c>
      <c r="C39" s="41">
        <v>1</v>
      </c>
      <c r="D39" s="42">
        <v>13</v>
      </c>
      <c r="E39" s="37" t="s">
        <v>91</v>
      </c>
      <c r="F39" s="20" t="s">
        <v>50</v>
      </c>
      <c r="G39" s="28">
        <f>G40</f>
        <v>10.98</v>
      </c>
      <c r="H39" s="28">
        <f t="shared" si="17"/>
        <v>10.98</v>
      </c>
      <c r="I39" s="120">
        <f t="shared" si="18"/>
        <v>100</v>
      </c>
      <c r="J39" s="28">
        <f t="shared" si="17"/>
        <v>0</v>
      </c>
    </row>
    <row r="40" spans="1:10" ht="22.5" x14ac:dyDescent="0.25">
      <c r="A40" s="40" t="s">
        <v>101</v>
      </c>
      <c r="B40" s="20">
        <v>650</v>
      </c>
      <c r="C40" s="41">
        <v>1</v>
      </c>
      <c r="D40" s="42">
        <v>13</v>
      </c>
      <c r="E40" s="37" t="s">
        <v>91</v>
      </c>
      <c r="F40" s="20" t="s">
        <v>71</v>
      </c>
      <c r="G40" s="28">
        <v>10.98</v>
      </c>
      <c r="H40" s="28">
        <v>10.98</v>
      </c>
      <c r="I40" s="77"/>
      <c r="J40" s="28">
        <f>G40-H40</f>
        <v>0</v>
      </c>
    </row>
    <row r="41" spans="1:10" ht="22.5" x14ac:dyDescent="0.25">
      <c r="A41" s="48" t="s">
        <v>236</v>
      </c>
      <c r="B41" s="20">
        <v>650</v>
      </c>
      <c r="C41" s="41">
        <v>1</v>
      </c>
      <c r="D41" s="42">
        <v>13</v>
      </c>
      <c r="E41" s="37">
        <v>1700000</v>
      </c>
      <c r="F41" s="20"/>
      <c r="G41" s="28">
        <f>G42</f>
        <v>14</v>
      </c>
      <c r="H41" s="28">
        <f t="shared" ref="H41:J43" si="19">H42</f>
        <v>8.1947500000000009</v>
      </c>
      <c r="I41" s="120">
        <f t="shared" ref="I41:I43" si="20">H41/G41*100</f>
        <v>58.533928571428575</v>
      </c>
      <c r="J41" s="28">
        <f t="shared" si="19"/>
        <v>5.8052499999999991</v>
      </c>
    </row>
    <row r="42" spans="1:10" ht="22.5" x14ac:dyDescent="0.25">
      <c r="A42" s="48" t="s">
        <v>187</v>
      </c>
      <c r="B42" s="20">
        <v>650</v>
      </c>
      <c r="C42" s="41">
        <v>1</v>
      </c>
      <c r="D42" s="42">
        <v>13</v>
      </c>
      <c r="E42" s="37">
        <v>1710000</v>
      </c>
      <c r="F42" s="20"/>
      <c r="G42" s="28">
        <f>G43</f>
        <v>14</v>
      </c>
      <c r="H42" s="28">
        <f t="shared" si="19"/>
        <v>8.1947500000000009</v>
      </c>
      <c r="I42" s="120">
        <f t="shared" si="20"/>
        <v>58.533928571428575</v>
      </c>
      <c r="J42" s="28">
        <f t="shared" si="19"/>
        <v>5.8052499999999991</v>
      </c>
    </row>
    <row r="43" spans="1:10" ht="33.75" x14ac:dyDescent="0.25">
      <c r="A43" s="40" t="s">
        <v>108</v>
      </c>
      <c r="B43" s="20">
        <v>650</v>
      </c>
      <c r="C43" s="41">
        <v>1</v>
      </c>
      <c r="D43" s="42">
        <v>13</v>
      </c>
      <c r="E43" s="37">
        <v>1710059</v>
      </c>
      <c r="F43" s="20">
        <v>0</v>
      </c>
      <c r="G43" s="28">
        <f>G44</f>
        <v>14</v>
      </c>
      <c r="H43" s="28">
        <f t="shared" si="19"/>
        <v>8.1947500000000009</v>
      </c>
      <c r="I43" s="120">
        <f t="shared" si="20"/>
        <v>58.533928571428575</v>
      </c>
      <c r="J43" s="28">
        <f t="shared" si="19"/>
        <v>5.8052499999999991</v>
      </c>
    </row>
    <row r="44" spans="1:10" ht="22.5" x14ac:dyDescent="0.25">
      <c r="A44" s="40" t="s">
        <v>121</v>
      </c>
      <c r="B44" s="20">
        <v>650</v>
      </c>
      <c r="C44" s="41">
        <v>1</v>
      </c>
      <c r="D44" s="42">
        <v>13</v>
      </c>
      <c r="E44" s="37">
        <v>1710059</v>
      </c>
      <c r="F44" s="20">
        <v>242</v>
      </c>
      <c r="G44" s="28">
        <v>14</v>
      </c>
      <c r="H44" s="28">
        <v>8.1947500000000009</v>
      </c>
      <c r="I44" s="77"/>
      <c r="J44" s="28">
        <f>G44-H44</f>
        <v>5.8052499999999991</v>
      </c>
    </row>
    <row r="45" spans="1:10" ht="22.5" x14ac:dyDescent="0.25">
      <c r="A45" s="48" t="s">
        <v>231</v>
      </c>
      <c r="B45" s="20">
        <v>650</v>
      </c>
      <c r="C45" s="41">
        <v>1</v>
      </c>
      <c r="D45" s="42">
        <v>13</v>
      </c>
      <c r="E45" s="37">
        <v>2200000</v>
      </c>
      <c r="F45" s="20"/>
      <c r="G45" s="28">
        <f>G46</f>
        <v>1327.2</v>
      </c>
      <c r="H45" s="28">
        <f t="shared" ref="H45:J45" si="21">H46</f>
        <v>698.40386000000001</v>
      </c>
      <c r="I45" s="120">
        <f t="shared" ref="I45:I46" si="22">H45/G45*100</f>
        <v>52.622352320675105</v>
      </c>
      <c r="J45" s="28">
        <f t="shared" si="21"/>
        <v>628.79614000000004</v>
      </c>
    </row>
    <row r="46" spans="1:10" ht="33.75" x14ac:dyDescent="0.25">
      <c r="A46" s="40" t="s">
        <v>215</v>
      </c>
      <c r="B46" s="20">
        <v>650</v>
      </c>
      <c r="C46" s="41">
        <v>1</v>
      </c>
      <c r="D46" s="42">
        <v>13</v>
      </c>
      <c r="E46" s="37" t="s">
        <v>77</v>
      </c>
      <c r="F46" s="20" t="s">
        <v>50</v>
      </c>
      <c r="G46" s="28">
        <f>G47+G48</f>
        <v>1327.2</v>
      </c>
      <c r="H46" s="28">
        <f t="shared" ref="H46:J46" si="23">H47+H48</f>
        <v>698.40386000000001</v>
      </c>
      <c r="I46" s="120">
        <f t="shared" si="22"/>
        <v>52.622352320675105</v>
      </c>
      <c r="J46" s="28">
        <f t="shared" si="23"/>
        <v>628.79614000000004</v>
      </c>
    </row>
    <row r="47" spans="1:10" ht="22.5" x14ac:dyDescent="0.25">
      <c r="A47" s="40" t="s">
        <v>101</v>
      </c>
      <c r="B47" s="20">
        <v>650</v>
      </c>
      <c r="C47" s="41">
        <v>1</v>
      </c>
      <c r="D47" s="42">
        <v>13</v>
      </c>
      <c r="E47" s="37" t="s">
        <v>77</v>
      </c>
      <c r="F47" s="20" t="s">
        <v>71</v>
      </c>
      <c r="G47" s="28">
        <v>1310.2</v>
      </c>
      <c r="H47" s="28">
        <v>697.20385999999996</v>
      </c>
      <c r="I47" s="77"/>
      <c r="J47" s="28">
        <f>G47-H47</f>
        <v>612.99614000000008</v>
      </c>
    </row>
    <row r="48" spans="1:10" ht="15" x14ac:dyDescent="0.25">
      <c r="A48" s="40" t="s">
        <v>102</v>
      </c>
      <c r="B48" s="20">
        <v>650</v>
      </c>
      <c r="C48" s="41">
        <v>1</v>
      </c>
      <c r="D48" s="42">
        <v>13</v>
      </c>
      <c r="E48" s="37" t="s">
        <v>77</v>
      </c>
      <c r="F48" s="20" t="s">
        <v>72</v>
      </c>
      <c r="G48" s="28">
        <v>17</v>
      </c>
      <c r="H48" s="28">
        <v>1.2</v>
      </c>
      <c r="I48" s="77"/>
      <c r="J48" s="28">
        <f>G48-H48</f>
        <v>15.8</v>
      </c>
    </row>
    <row r="49" spans="1:10" ht="33.75" x14ac:dyDescent="0.25">
      <c r="A49" s="48" t="s">
        <v>233</v>
      </c>
      <c r="B49" s="20">
        <v>650</v>
      </c>
      <c r="C49" s="41">
        <v>1</v>
      </c>
      <c r="D49" s="42">
        <v>13</v>
      </c>
      <c r="E49" s="37">
        <v>2300000</v>
      </c>
      <c r="F49" s="20"/>
      <c r="G49" s="28">
        <f>G50</f>
        <v>2</v>
      </c>
      <c r="H49" s="28">
        <f t="shared" ref="H49:J51" si="24">H50</f>
        <v>0</v>
      </c>
      <c r="I49" s="120">
        <f t="shared" ref="I49:I51" si="25">H49/G49*100</f>
        <v>0</v>
      </c>
      <c r="J49" s="28">
        <f t="shared" si="24"/>
        <v>2</v>
      </c>
    </row>
    <row r="50" spans="1:10" ht="15" x14ac:dyDescent="0.25">
      <c r="A50" s="48" t="s">
        <v>191</v>
      </c>
      <c r="B50" s="20">
        <v>650</v>
      </c>
      <c r="C50" s="41">
        <v>1</v>
      </c>
      <c r="D50" s="42">
        <v>13</v>
      </c>
      <c r="E50" s="37">
        <v>2310000</v>
      </c>
      <c r="F50" s="20"/>
      <c r="G50" s="28">
        <f>G51</f>
        <v>2</v>
      </c>
      <c r="H50" s="28">
        <f t="shared" si="24"/>
        <v>0</v>
      </c>
      <c r="I50" s="120">
        <f t="shared" si="25"/>
        <v>0</v>
      </c>
      <c r="J50" s="28">
        <f t="shared" si="24"/>
        <v>2</v>
      </c>
    </row>
    <row r="51" spans="1:10" ht="15" x14ac:dyDescent="0.25">
      <c r="A51" s="40" t="s">
        <v>107</v>
      </c>
      <c r="B51" s="20">
        <v>650</v>
      </c>
      <c r="C51" s="41">
        <v>1</v>
      </c>
      <c r="D51" s="42">
        <v>13</v>
      </c>
      <c r="E51" s="37" t="s">
        <v>78</v>
      </c>
      <c r="F51" s="20" t="s">
        <v>50</v>
      </c>
      <c r="G51" s="28">
        <f>G52</f>
        <v>2</v>
      </c>
      <c r="H51" s="28">
        <f t="shared" si="24"/>
        <v>0</v>
      </c>
      <c r="I51" s="120">
        <f t="shared" si="25"/>
        <v>0</v>
      </c>
      <c r="J51" s="28">
        <f t="shared" si="24"/>
        <v>2</v>
      </c>
    </row>
    <row r="52" spans="1:10" ht="22.5" x14ac:dyDescent="0.25">
      <c r="A52" s="40" t="s">
        <v>101</v>
      </c>
      <c r="B52" s="20">
        <v>650</v>
      </c>
      <c r="C52" s="41">
        <v>1</v>
      </c>
      <c r="D52" s="42">
        <v>13</v>
      </c>
      <c r="E52" s="37" t="s">
        <v>78</v>
      </c>
      <c r="F52" s="20" t="s">
        <v>71</v>
      </c>
      <c r="G52" s="28">
        <v>2</v>
      </c>
      <c r="H52" s="28">
        <v>0</v>
      </c>
      <c r="I52" s="77"/>
      <c r="J52" s="28">
        <f>G52-H52</f>
        <v>2</v>
      </c>
    </row>
    <row r="53" spans="1:10" ht="33.75" x14ac:dyDescent="0.25">
      <c r="A53" s="48" t="s">
        <v>225</v>
      </c>
      <c r="B53" s="20">
        <v>650</v>
      </c>
      <c r="C53" s="41">
        <v>1</v>
      </c>
      <c r="D53" s="42">
        <v>13</v>
      </c>
      <c r="E53" s="37">
        <v>2500000</v>
      </c>
      <c r="F53" s="20"/>
      <c r="G53" s="28">
        <f>G54</f>
        <v>3386.76</v>
      </c>
      <c r="H53" s="28">
        <f t="shared" ref="H53:J53" si="26">H54</f>
        <v>2138.11771</v>
      </c>
      <c r="I53" s="120">
        <f t="shared" ref="I53:I55" si="27">H53/G53*100</f>
        <v>63.131657100001185</v>
      </c>
      <c r="J53" s="28">
        <f t="shared" si="26"/>
        <v>1248.64229</v>
      </c>
    </row>
    <row r="54" spans="1:10" ht="22.5" x14ac:dyDescent="0.25">
      <c r="A54" s="48" t="s">
        <v>226</v>
      </c>
      <c r="B54" s="20">
        <v>650</v>
      </c>
      <c r="C54" s="41">
        <v>1</v>
      </c>
      <c r="D54" s="42">
        <v>13</v>
      </c>
      <c r="E54" s="37">
        <v>2510000</v>
      </c>
      <c r="F54" s="20"/>
      <c r="G54" s="28">
        <f>G55+G61+G64</f>
        <v>3386.76</v>
      </c>
      <c r="H54" s="28">
        <f t="shared" ref="H54:J54" si="28">H55+H61+H64</f>
        <v>2138.11771</v>
      </c>
      <c r="I54" s="120">
        <f t="shared" si="27"/>
        <v>63.131657100001185</v>
      </c>
      <c r="J54" s="28">
        <f t="shared" si="28"/>
        <v>1248.64229</v>
      </c>
    </row>
    <row r="55" spans="1:10" ht="33.75" x14ac:dyDescent="0.25">
      <c r="A55" s="40" t="s">
        <v>108</v>
      </c>
      <c r="B55" s="20">
        <v>650</v>
      </c>
      <c r="C55" s="41">
        <v>1</v>
      </c>
      <c r="D55" s="42">
        <v>13</v>
      </c>
      <c r="E55" s="37" t="s">
        <v>109</v>
      </c>
      <c r="F55" s="20" t="s">
        <v>50</v>
      </c>
      <c r="G55" s="28">
        <f>G56+G57+G58+G59+G60</f>
        <v>2955.6</v>
      </c>
      <c r="H55" s="28">
        <f t="shared" ref="H55:J55" si="29">H56+H57+H58+H59+H60</f>
        <v>1773.5642399999999</v>
      </c>
      <c r="I55" s="120">
        <f t="shared" si="27"/>
        <v>60.006910272025983</v>
      </c>
      <c r="J55" s="28">
        <f t="shared" si="29"/>
        <v>1182.03576</v>
      </c>
    </row>
    <row r="56" spans="1:10" ht="22.5" x14ac:dyDescent="0.25">
      <c r="A56" s="40" t="s">
        <v>110</v>
      </c>
      <c r="B56" s="20">
        <v>650</v>
      </c>
      <c r="C56" s="41">
        <v>1</v>
      </c>
      <c r="D56" s="42">
        <v>13</v>
      </c>
      <c r="E56" s="37" t="s">
        <v>109</v>
      </c>
      <c r="F56" s="20" t="s">
        <v>80</v>
      </c>
      <c r="G56" s="28">
        <v>2584.6999999999998</v>
      </c>
      <c r="H56" s="129">
        <v>1666.5169699999999</v>
      </c>
      <c r="I56" s="75"/>
      <c r="J56" s="21">
        <f>G56-H56</f>
        <v>918.18302999999992</v>
      </c>
    </row>
    <row r="57" spans="1:10" ht="22.5" x14ac:dyDescent="0.25">
      <c r="A57" s="40" t="s">
        <v>111</v>
      </c>
      <c r="B57" s="20">
        <v>650</v>
      </c>
      <c r="C57" s="41">
        <v>1</v>
      </c>
      <c r="D57" s="42">
        <v>13</v>
      </c>
      <c r="E57" s="37" t="s">
        <v>109</v>
      </c>
      <c r="F57" s="20" t="s">
        <v>81</v>
      </c>
      <c r="G57" s="28">
        <v>42</v>
      </c>
      <c r="H57" s="130">
        <v>24.3795</v>
      </c>
      <c r="I57" s="80"/>
      <c r="J57" s="21">
        <f>G57-H57</f>
        <v>17.6205</v>
      </c>
    </row>
    <row r="58" spans="1:10" ht="22.5" x14ac:dyDescent="0.25">
      <c r="A58" s="40" t="s">
        <v>100</v>
      </c>
      <c r="B58" s="20">
        <v>650</v>
      </c>
      <c r="C58" s="41">
        <v>1</v>
      </c>
      <c r="D58" s="42">
        <v>13</v>
      </c>
      <c r="E58" s="37" t="s">
        <v>109</v>
      </c>
      <c r="F58" s="20" t="s">
        <v>70</v>
      </c>
      <c r="G58" s="28">
        <v>30</v>
      </c>
      <c r="H58" s="129">
        <v>30</v>
      </c>
      <c r="I58" s="75"/>
      <c r="J58" s="21">
        <f>G58-H58</f>
        <v>0</v>
      </c>
    </row>
    <row r="59" spans="1:10" ht="22.5" x14ac:dyDescent="0.25">
      <c r="A59" s="40" t="s">
        <v>101</v>
      </c>
      <c r="B59" s="20">
        <v>650</v>
      </c>
      <c r="C59" s="41">
        <v>1</v>
      </c>
      <c r="D59" s="42">
        <v>13</v>
      </c>
      <c r="E59" s="37" t="s">
        <v>109</v>
      </c>
      <c r="F59" s="20" t="s">
        <v>71</v>
      </c>
      <c r="G59" s="28">
        <v>292.5</v>
      </c>
      <c r="H59" s="129">
        <v>50.796939999999999</v>
      </c>
      <c r="I59" s="75"/>
      <c r="J59" s="21">
        <f>G59-H59</f>
        <v>241.70305999999999</v>
      </c>
    </row>
    <row r="60" spans="1:10" ht="15" x14ac:dyDescent="0.25">
      <c r="A60" s="40" t="s">
        <v>102</v>
      </c>
      <c r="B60" s="20">
        <v>650</v>
      </c>
      <c r="C60" s="41">
        <v>1</v>
      </c>
      <c r="D60" s="42">
        <v>13</v>
      </c>
      <c r="E60" s="37" t="s">
        <v>109</v>
      </c>
      <c r="F60" s="20" t="s">
        <v>72</v>
      </c>
      <c r="G60" s="28">
        <v>6.4</v>
      </c>
      <c r="H60" s="129">
        <v>1.87083</v>
      </c>
      <c r="I60" s="75"/>
      <c r="J60" s="21">
        <f>G60-H60</f>
        <v>4.5291700000000006</v>
      </c>
    </row>
    <row r="61" spans="1:10" ht="15" x14ac:dyDescent="0.25">
      <c r="A61" s="40" t="s">
        <v>99</v>
      </c>
      <c r="B61" s="20">
        <v>650</v>
      </c>
      <c r="C61" s="41">
        <v>1</v>
      </c>
      <c r="D61" s="42">
        <v>13</v>
      </c>
      <c r="E61" s="37">
        <v>2510204</v>
      </c>
      <c r="F61" s="20">
        <v>0</v>
      </c>
      <c r="G61" s="28">
        <f>G62+G63</f>
        <v>76.900000000000006</v>
      </c>
      <c r="H61" s="28">
        <f t="shared" ref="H61:J61" si="30">H62+H63</f>
        <v>70.041899999999998</v>
      </c>
      <c r="I61" s="120">
        <f>H61/G61*100</f>
        <v>91.081794538361507</v>
      </c>
      <c r="J61" s="28">
        <f t="shared" si="30"/>
        <v>6.8581000000000003</v>
      </c>
    </row>
    <row r="62" spans="1:10" ht="22.5" x14ac:dyDescent="0.25">
      <c r="A62" s="40" t="s">
        <v>100</v>
      </c>
      <c r="B62" s="20">
        <v>650</v>
      </c>
      <c r="C62" s="41">
        <v>1</v>
      </c>
      <c r="D62" s="42">
        <v>13</v>
      </c>
      <c r="E62" s="37">
        <v>2510204</v>
      </c>
      <c r="F62" s="20">
        <v>122</v>
      </c>
      <c r="G62" s="28">
        <v>45</v>
      </c>
      <c r="H62" s="129">
        <v>41.041899999999998</v>
      </c>
      <c r="I62" s="75"/>
      <c r="J62" s="21">
        <f>G62-H62</f>
        <v>3.9581000000000017</v>
      </c>
    </row>
    <row r="63" spans="1:10" ht="22.5" x14ac:dyDescent="0.25">
      <c r="A63" s="40" t="s">
        <v>101</v>
      </c>
      <c r="B63" s="20">
        <v>650</v>
      </c>
      <c r="C63" s="41">
        <v>1</v>
      </c>
      <c r="D63" s="42">
        <v>13</v>
      </c>
      <c r="E63" s="37">
        <v>2510204</v>
      </c>
      <c r="F63" s="20">
        <v>244</v>
      </c>
      <c r="G63" s="28">
        <v>31.9</v>
      </c>
      <c r="H63" s="129">
        <v>29</v>
      </c>
      <c r="I63" s="75"/>
      <c r="J63" s="21">
        <f>G63-H63</f>
        <v>2.8999999999999986</v>
      </c>
    </row>
    <row r="64" spans="1:10" ht="15" x14ac:dyDescent="0.25">
      <c r="A64" s="40" t="s">
        <v>112</v>
      </c>
      <c r="B64" s="20">
        <v>650</v>
      </c>
      <c r="C64" s="41">
        <v>1</v>
      </c>
      <c r="D64" s="42">
        <v>13</v>
      </c>
      <c r="E64" s="37" t="s">
        <v>79</v>
      </c>
      <c r="F64" s="20" t="s">
        <v>50</v>
      </c>
      <c r="G64" s="28">
        <f>G65+G66</f>
        <v>354.26000000000005</v>
      </c>
      <c r="H64" s="28">
        <f t="shared" ref="H64:J64" si="31">H65+H66</f>
        <v>294.51157000000001</v>
      </c>
      <c r="I64" s="120">
        <f>H64/G64*100</f>
        <v>83.134299666911289</v>
      </c>
      <c r="J64" s="28">
        <f t="shared" si="31"/>
        <v>59.748430000000027</v>
      </c>
    </row>
    <row r="65" spans="1:10" ht="22.5" x14ac:dyDescent="0.25">
      <c r="A65" s="40" t="s">
        <v>100</v>
      </c>
      <c r="B65" s="20">
        <v>650</v>
      </c>
      <c r="C65" s="41">
        <v>1</v>
      </c>
      <c r="D65" s="42">
        <v>13</v>
      </c>
      <c r="E65" s="37" t="s">
        <v>79</v>
      </c>
      <c r="F65" s="20" t="s">
        <v>70</v>
      </c>
      <c r="G65" s="28">
        <v>298.16000000000003</v>
      </c>
      <c r="H65" s="129">
        <v>280.77157</v>
      </c>
      <c r="I65" s="75"/>
      <c r="J65" s="21">
        <f>G65-H65</f>
        <v>17.388430000000028</v>
      </c>
    </row>
    <row r="66" spans="1:10" ht="22.5" x14ac:dyDescent="0.25">
      <c r="A66" s="40" t="s">
        <v>101</v>
      </c>
      <c r="B66" s="20">
        <v>650</v>
      </c>
      <c r="C66" s="41">
        <v>1</v>
      </c>
      <c r="D66" s="42">
        <v>13</v>
      </c>
      <c r="E66" s="37" t="s">
        <v>79</v>
      </c>
      <c r="F66" s="20" t="s">
        <v>71</v>
      </c>
      <c r="G66" s="28">
        <v>56.1</v>
      </c>
      <c r="H66" s="129">
        <v>13.74</v>
      </c>
      <c r="I66" s="75"/>
      <c r="J66" s="21">
        <f>G66-H66</f>
        <v>42.36</v>
      </c>
    </row>
    <row r="67" spans="1:10" ht="15" x14ac:dyDescent="0.25">
      <c r="A67" s="48" t="s">
        <v>199</v>
      </c>
      <c r="B67" s="20">
        <v>650</v>
      </c>
      <c r="C67" s="41"/>
      <c r="D67" s="42"/>
      <c r="E67" s="37">
        <v>5000000</v>
      </c>
      <c r="F67" s="20"/>
      <c r="G67" s="28">
        <f>G68</f>
        <v>0</v>
      </c>
      <c r="H67" s="28">
        <f t="shared" ref="H67:J68" si="32">H68</f>
        <v>0</v>
      </c>
      <c r="I67" s="120">
        <v>0</v>
      </c>
      <c r="J67" s="28">
        <f t="shared" si="32"/>
        <v>0</v>
      </c>
    </row>
    <row r="68" spans="1:10" ht="15" x14ac:dyDescent="0.25">
      <c r="A68" s="40" t="s">
        <v>113</v>
      </c>
      <c r="B68" s="20">
        <v>650</v>
      </c>
      <c r="C68" s="41">
        <v>1</v>
      </c>
      <c r="D68" s="42">
        <v>13</v>
      </c>
      <c r="E68" s="37" t="s">
        <v>82</v>
      </c>
      <c r="F68" s="20" t="s">
        <v>50</v>
      </c>
      <c r="G68" s="28">
        <f>G69</f>
        <v>0</v>
      </c>
      <c r="H68" s="28">
        <f t="shared" si="32"/>
        <v>0</v>
      </c>
      <c r="I68" s="120">
        <v>0</v>
      </c>
      <c r="J68" s="28">
        <f t="shared" si="32"/>
        <v>0</v>
      </c>
    </row>
    <row r="69" spans="1:10" ht="15" x14ac:dyDescent="0.25">
      <c r="A69" s="40" t="s">
        <v>104</v>
      </c>
      <c r="B69" s="20">
        <v>650</v>
      </c>
      <c r="C69" s="41">
        <v>1</v>
      </c>
      <c r="D69" s="42">
        <v>13</v>
      </c>
      <c r="E69" s="37" t="s">
        <v>82</v>
      </c>
      <c r="F69" s="20" t="s">
        <v>74</v>
      </c>
      <c r="G69" s="28">
        <v>0</v>
      </c>
      <c r="H69" s="129">
        <v>0</v>
      </c>
      <c r="I69" s="75"/>
      <c r="J69" s="21">
        <f>G69-H69</f>
        <v>0</v>
      </c>
    </row>
    <row r="70" spans="1:10" ht="15" x14ac:dyDescent="0.25">
      <c r="A70" s="40" t="s">
        <v>38</v>
      </c>
      <c r="B70" s="20">
        <v>650</v>
      </c>
      <c r="C70" s="41">
        <v>2</v>
      </c>
      <c r="D70" s="42">
        <v>0</v>
      </c>
      <c r="E70" s="37" t="s">
        <v>66</v>
      </c>
      <c r="F70" s="20" t="s">
        <v>50</v>
      </c>
      <c r="G70" s="28">
        <f>G71</f>
        <v>162.5</v>
      </c>
      <c r="H70" s="28">
        <f t="shared" ref="H70:J73" si="33">H71</f>
        <v>80.713329999999999</v>
      </c>
      <c r="I70" s="120">
        <f t="shared" ref="I70:I73" si="34">H70/G70*100</f>
        <v>49.669741538461537</v>
      </c>
      <c r="J70" s="28">
        <f t="shared" si="33"/>
        <v>81.786670000000001</v>
      </c>
    </row>
    <row r="71" spans="1:10" ht="15" x14ac:dyDescent="0.25">
      <c r="A71" s="40" t="s">
        <v>39</v>
      </c>
      <c r="B71" s="20">
        <v>650</v>
      </c>
      <c r="C71" s="41">
        <v>2</v>
      </c>
      <c r="D71" s="42">
        <v>3</v>
      </c>
      <c r="E71" s="37" t="s">
        <v>66</v>
      </c>
      <c r="F71" s="20" t="s">
        <v>50</v>
      </c>
      <c r="G71" s="28">
        <f>G72</f>
        <v>162.5</v>
      </c>
      <c r="H71" s="28">
        <f t="shared" si="33"/>
        <v>80.713329999999999</v>
      </c>
      <c r="I71" s="120">
        <f t="shared" si="34"/>
        <v>49.669741538461537</v>
      </c>
      <c r="J71" s="28">
        <f t="shared" si="33"/>
        <v>81.786670000000001</v>
      </c>
    </row>
    <row r="72" spans="1:10" ht="15" x14ac:dyDescent="0.25">
      <c r="A72" s="48" t="s">
        <v>199</v>
      </c>
      <c r="B72" s="20">
        <v>650</v>
      </c>
      <c r="C72" s="41">
        <v>2</v>
      </c>
      <c r="D72" s="42">
        <v>3</v>
      </c>
      <c r="E72" s="37">
        <v>5000000</v>
      </c>
      <c r="F72" s="20"/>
      <c r="G72" s="28">
        <f>G73</f>
        <v>162.5</v>
      </c>
      <c r="H72" s="28">
        <f t="shared" si="33"/>
        <v>80.713329999999999</v>
      </c>
      <c r="I72" s="120">
        <f t="shared" si="34"/>
        <v>49.669741538461537</v>
      </c>
      <c r="J72" s="28">
        <f t="shared" si="33"/>
        <v>81.786670000000001</v>
      </c>
    </row>
    <row r="73" spans="1:10" ht="33.75" x14ac:dyDescent="0.25">
      <c r="A73" s="40" t="s">
        <v>114</v>
      </c>
      <c r="B73" s="20">
        <v>650</v>
      </c>
      <c r="C73" s="41">
        <v>2</v>
      </c>
      <c r="D73" s="42">
        <v>3</v>
      </c>
      <c r="E73" s="37" t="s">
        <v>83</v>
      </c>
      <c r="F73" s="20" t="s">
        <v>50</v>
      </c>
      <c r="G73" s="28">
        <f>G74</f>
        <v>162.5</v>
      </c>
      <c r="H73" s="28">
        <f t="shared" si="33"/>
        <v>80.713329999999999</v>
      </c>
      <c r="I73" s="120">
        <f t="shared" si="34"/>
        <v>49.669741538461537</v>
      </c>
      <c r="J73" s="28">
        <f t="shared" si="33"/>
        <v>81.786670000000001</v>
      </c>
    </row>
    <row r="74" spans="1:10" ht="22.5" x14ac:dyDescent="0.25">
      <c r="A74" s="40" t="s">
        <v>98</v>
      </c>
      <c r="B74" s="20">
        <v>650</v>
      </c>
      <c r="C74" s="41">
        <v>2</v>
      </c>
      <c r="D74" s="42">
        <v>3</v>
      </c>
      <c r="E74" s="37" t="s">
        <v>83</v>
      </c>
      <c r="F74" s="20" t="s">
        <v>68</v>
      </c>
      <c r="G74" s="28">
        <v>162.5</v>
      </c>
      <c r="H74" s="129">
        <v>80.713329999999999</v>
      </c>
      <c r="I74" s="75"/>
      <c r="J74" s="21">
        <f>G74-H74</f>
        <v>81.786670000000001</v>
      </c>
    </row>
    <row r="75" spans="1:10" ht="15" x14ac:dyDescent="0.25">
      <c r="A75" s="40" t="s">
        <v>40</v>
      </c>
      <c r="B75" s="20">
        <v>650</v>
      </c>
      <c r="C75" s="41">
        <v>3</v>
      </c>
      <c r="D75" s="42">
        <v>0</v>
      </c>
      <c r="E75" s="37" t="s">
        <v>66</v>
      </c>
      <c r="F75" s="20" t="s">
        <v>50</v>
      </c>
      <c r="G75" s="28">
        <f>G76+G81+G89</f>
        <v>95</v>
      </c>
      <c r="H75" s="28">
        <f t="shared" ref="H75:J75" si="35">H76+H81+H89</f>
        <v>0.84</v>
      </c>
      <c r="I75" s="120">
        <f t="shared" ref="I75:I79" si="36">H75/G75*100</f>
        <v>0.88421052631578945</v>
      </c>
      <c r="J75" s="28">
        <f t="shared" si="35"/>
        <v>94.16</v>
      </c>
    </row>
    <row r="76" spans="1:10" ht="15" x14ac:dyDescent="0.25">
      <c r="A76" s="40" t="s">
        <v>41</v>
      </c>
      <c r="B76" s="20">
        <v>650</v>
      </c>
      <c r="C76" s="41">
        <v>3</v>
      </c>
      <c r="D76" s="42">
        <v>4</v>
      </c>
      <c r="E76" s="37" t="s">
        <v>66</v>
      </c>
      <c r="F76" s="20" t="s">
        <v>50</v>
      </c>
      <c r="G76" s="28">
        <f>G77</f>
        <v>40</v>
      </c>
      <c r="H76" s="28">
        <f t="shared" ref="H76:J79" si="37">H77</f>
        <v>0</v>
      </c>
      <c r="I76" s="120">
        <f t="shared" si="36"/>
        <v>0</v>
      </c>
      <c r="J76" s="28">
        <f t="shared" si="37"/>
        <v>40</v>
      </c>
    </row>
    <row r="77" spans="1:10" ht="33.75" x14ac:dyDescent="0.25">
      <c r="A77" s="48" t="s">
        <v>229</v>
      </c>
      <c r="B77" s="20">
        <v>650</v>
      </c>
      <c r="C77" s="41">
        <v>3</v>
      </c>
      <c r="D77" s="42">
        <v>4</v>
      </c>
      <c r="E77" s="37">
        <v>1300000</v>
      </c>
      <c r="F77" s="20"/>
      <c r="G77" s="28">
        <f>G78</f>
        <v>40</v>
      </c>
      <c r="H77" s="28">
        <f t="shared" si="37"/>
        <v>0</v>
      </c>
      <c r="I77" s="120">
        <f t="shared" si="36"/>
        <v>0</v>
      </c>
      <c r="J77" s="28">
        <f t="shared" si="37"/>
        <v>40</v>
      </c>
    </row>
    <row r="78" spans="1:10" ht="15" x14ac:dyDescent="0.25">
      <c r="A78" s="48" t="s">
        <v>174</v>
      </c>
      <c r="B78" s="20">
        <v>650</v>
      </c>
      <c r="C78" s="41">
        <v>3</v>
      </c>
      <c r="D78" s="42">
        <v>4</v>
      </c>
      <c r="E78" s="37">
        <v>1310000</v>
      </c>
      <c r="F78" s="20"/>
      <c r="G78" s="28">
        <f>G79</f>
        <v>40</v>
      </c>
      <c r="H78" s="28">
        <f t="shared" si="37"/>
        <v>0</v>
      </c>
      <c r="I78" s="120">
        <f t="shared" si="36"/>
        <v>0</v>
      </c>
      <c r="J78" s="28">
        <f t="shared" si="37"/>
        <v>40</v>
      </c>
    </row>
    <row r="79" spans="1:10" ht="78.75" x14ac:dyDescent="0.25">
      <c r="A79" s="40" t="s">
        <v>115</v>
      </c>
      <c r="B79" s="20">
        <v>650</v>
      </c>
      <c r="C79" s="41">
        <v>3</v>
      </c>
      <c r="D79" s="42">
        <v>4</v>
      </c>
      <c r="E79" s="37" t="s">
        <v>116</v>
      </c>
      <c r="F79" s="20" t="s">
        <v>50</v>
      </c>
      <c r="G79" s="28">
        <f>G80</f>
        <v>40</v>
      </c>
      <c r="H79" s="28">
        <f t="shared" si="37"/>
        <v>0</v>
      </c>
      <c r="I79" s="120">
        <f t="shared" si="36"/>
        <v>0</v>
      </c>
      <c r="J79" s="28">
        <f t="shared" si="37"/>
        <v>40</v>
      </c>
    </row>
    <row r="80" spans="1:10" ht="22.5" x14ac:dyDescent="0.25">
      <c r="A80" s="40" t="s">
        <v>101</v>
      </c>
      <c r="B80" s="20">
        <v>650</v>
      </c>
      <c r="C80" s="41">
        <v>3</v>
      </c>
      <c r="D80" s="42">
        <v>4</v>
      </c>
      <c r="E80" s="37" t="s">
        <v>116</v>
      </c>
      <c r="F80" s="20" t="s">
        <v>71</v>
      </c>
      <c r="G80" s="28">
        <v>40</v>
      </c>
      <c r="H80" s="129">
        <v>0</v>
      </c>
      <c r="I80" s="75"/>
      <c r="J80" s="22">
        <f>G80-H80</f>
        <v>40</v>
      </c>
    </row>
    <row r="81" spans="1:10" ht="22.5" x14ac:dyDescent="0.25">
      <c r="A81" s="40" t="s">
        <v>60</v>
      </c>
      <c r="B81" s="20">
        <v>650</v>
      </c>
      <c r="C81" s="41">
        <v>3</v>
      </c>
      <c r="D81" s="42">
        <v>9</v>
      </c>
      <c r="E81" s="37" t="s">
        <v>66</v>
      </c>
      <c r="F81" s="20" t="s">
        <v>50</v>
      </c>
      <c r="G81" s="28">
        <f>G82</f>
        <v>4</v>
      </c>
      <c r="H81" s="28">
        <f t="shared" ref="H81:J81" si="38">H82</f>
        <v>0.84</v>
      </c>
      <c r="I81" s="120">
        <f t="shared" ref="I81:I84" si="39">H81/G81*100</f>
        <v>21</v>
      </c>
      <c r="J81" s="28">
        <f t="shared" si="38"/>
        <v>3.16</v>
      </c>
    </row>
    <row r="82" spans="1:10" ht="33.75" x14ac:dyDescent="0.25">
      <c r="A82" s="48" t="s">
        <v>227</v>
      </c>
      <c r="B82" s="20">
        <v>650</v>
      </c>
      <c r="C82" s="41">
        <v>3</v>
      </c>
      <c r="D82" s="42">
        <v>9</v>
      </c>
      <c r="E82" s="37">
        <v>1400000</v>
      </c>
      <c r="F82" s="20"/>
      <c r="G82" s="28">
        <f>G83+G86</f>
        <v>4</v>
      </c>
      <c r="H82" s="28">
        <f t="shared" ref="H82:J82" si="40">H83+H86</f>
        <v>0.84</v>
      </c>
      <c r="I82" s="120">
        <f t="shared" si="39"/>
        <v>21</v>
      </c>
      <c r="J82" s="28">
        <f t="shared" si="40"/>
        <v>3.16</v>
      </c>
    </row>
    <row r="83" spans="1:10" ht="33.75" x14ac:dyDescent="0.25">
      <c r="A83" s="48" t="s">
        <v>179</v>
      </c>
      <c r="B83" s="20">
        <v>650</v>
      </c>
      <c r="C83" s="41">
        <v>3</v>
      </c>
      <c r="D83" s="42">
        <v>9</v>
      </c>
      <c r="E83" s="37">
        <v>1410000</v>
      </c>
      <c r="F83" s="20"/>
      <c r="G83" s="28">
        <f>G84</f>
        <v>2</v>
      </c>
      <c r="H83" s="28">
        <f t="shared" ref="H83:J84" si="41">H84</f>
        <v>0</v>
      </c>
      <c r="I83" s="120">
        <f t="shared" si="39"/>
        <v>0</v>
      </c>
      <c r="J83" s="28">
        <f t="shared" si="41"/>
        <v>2</v>
      </c>
    </row>
    <row r="84" spans="1:10" ht="33.75" x14ac:dyDescent="0.25">
      <c r="A84" s="40" t="s">
        <v>216</v>
      </c>
      <c r="B84" s="20">
        <v>650</v>
      </c>
      <c r="C84" s="41">
        <v>3</v>
      </c>
      <c r="D84" s="42">
        <v>9</v>
      </c>
      <c r="E84" s="37" t="s">
        <v>84</v>
      </c>
      <c r="F84" s="20" t="s">
        <v>50</v>
      </c>
      <c r="G84" s="28">
        <f>G85</f>
        <v>2</v>
      </c>
      <c r="H84" s="28">
        <f t="shared" si="41"/>
        <v>0</v>
      </c>
      <c r="I84" s="120">
        <f t="shared" si="39"/>
        <v>0</v>
      </c>
      <c r="J84" s="28">
        <f t="shared" si="41"/>
        <v>2</v>
      </c>
    </row>
    <row r="85" spans="1:10" ht="22.5" x14ac:dyDescent="0.25">
      <c r="A85" s="40" t="s">
        <v>101</v>
      </c>
      <c r="B85" s="20">
        <v>650</v>
      </c>
      <c r="C85" s="41">
        <v>3</v>
      </c>
      <c r="D85" s="42">
        <v>9</v>
      </c>
      <c r="E85" s="37" t="s">
        <v>84</v>
      </c>
      <c r="F85" s="20" t="s">
        <v>71</v>
      </c>
      <c r="G85" s="28">
        <v>2</v>
      </c>
      <c r="H85" s="28">
        <v>0</v>
      </c>
      <c r="I85" s="77"/>
      <c r="J85" s="28">
        <f>G85-H85</f>
        <v>2</v>
      </c>
    </row>
    <row r="86" spans="1:10" ht="15" x14ac:dyDescent="0.25">
      <c r="A86" s="48" t="s">
        <v>181</v>
      </c>
      <c r="B86" s="20">
        <v>650</v>
      </c>
      <c r="C86" s="41"/>
      <c r="D86" s="42"/>
      <c r="E86" s="37">
        <v>1420000</v>
      </c>
      <c r="F86" s="20"/>
      <c r="G86" s="28">
        <f>G87</f>
        <v>2</v>
      </c>
      <c r="H86" s="28">
        <f t="shared" ref="H86:J87" si="42">H87</f>
        <v>0.84</v>
      </c>
      <c r="I86" s="120">
        <f t="shared" ref="I86:I87" si="43">H86/G86*100</f>
        <v>42</v>
      </c>
      <c r="J86" s="28">
        <f t="shared" si="42"/>
        <v>1.1600000000000001</v>
      </c>
    </row>
    <row r="87" spans="1:10" ht="22.5" x14ac:dyDescent="0.25">
      <c r="A87" s="40" t="s">
        <v>217</v>
      </c>
      <c r="B87" s="20">
        <v>650</v>
      </c>
      <c r="C87" s="41">
        <v>3</v>
      </c>
      <c r="D87" s="42">
        <v>9</v>
      </c>
      <c r="E87" s="37" t="s">
        <v>85</v>
      </c>
      <c r="F87" s="20" t="s">
        <v>50</v>
      </c>
      <c r="G87" s="28">
        <f>G88</f>
        <v>2</v>
      </c>
      <c r="H87" s="28">
        <f t="shared" si="42"/>
        <v>0.84</v>
      </c>
      <c r="I87" s="120">
        <f t="shared" si="43"/>
        <v>42</v>
      </c>
      <c r="J87" s="28">
        <f t="shared" si="42"/>
        <v>1.1600000000000001</v>
      </c>
    </row>
    <row r="88" spans="1:10" ht="22.5" x14ac:dyDescent="0.25">
      <c r="A88" s="40" t="s">
        <v>101</v>
      </c>
      <c r="B88" s="20">
        <v>650</v>
      </c>
      <c r="C88" s="41">
        <v>3</v>
      </c>
      <c r="D88" s="42">
        <v>9</v>
      </c>
      <c r="E88" s="37" t="s">
        <v>85</v>
      </c>
      <c r="F88" s="20" t="s">
        <v>71</v>
      </c>
      <c r="G88" s="28">
        <v>2</v>
      </c>
      <c r="H88" s="28">
        <v>0.84</v>
      </c>
      <c r="I88" s="77"/>
      <c r="J88" s="28">
        <f>G88-H88</f>
        <v>1.1600000000000001</v>
      </c>
    </row>
    <row r="89" spans="1:10" ht="22.5" x14ac:dyDescent="0.25">
      <c r="A89" s="40" t="s">
        <v>258</v>
      </c>
      <c r="B89" s="20">
        <v>650</v>
      </c>
      <c r="C89" s="41">
        <v>3</v>
      </c>
      <c r="D89" s="42">
        <v>14</v>
      </c>
      <c r="E89" s="37">
        <v>0</v>
      </c>
      <c r="F89" s="20">
        <v>0</v>
      </c>
      <c r="G89" s="28">
        <f>G90</f>
        <v>51</v>
      </c>
      <c r="H89" s="28">
        <f t="shared" ref="H89:J90" si="44">H90</f>
        <v>0</v>
      </c>
      <c r="I89" s="120">
        <f t="shared" ref="I89:I92" si="45">H89/G89*100</f>
        <v>0</v>
      </c>
      <c r="J89" s="28">
        <f t="shared" si="44"/>
        <v>51</v>
      </c>
    </row>
    <row r="90" spans="1:10" ht="33.75" x14ac:dyDescent="0.25">
      <c r="A90" s="48" t="s">
        <v>229</v>
      </c>
      <c r="B90" s="20">
        <v>650</v>
      </c>
      <c r="C90" s="41">
        <v>3</v>
      </c>
      <c r="D90" s="42">
        <v>14</v>
      </c>
      <c r="E90" s="37">
        <v>1300000</v>
      </c>
      <c r="F90" s="20"/>
      <c r="G90" s="28">
        <f>G91</f>
        <v>51</v>
      </c>
      <c r="H90" s="28">
        <f t="shared" si="44"/>
        <v>0</v>
      </c>
      <c r="I90" s="120">
        <f t="shared" si="45"/>
        <v>0</v>
      </c>
      <c r="J90" s="28">
        <f t="shared" si="44"/>
        <v>51</v>
      </c>
    </row>
    <row r="91" spans="1:10" ht="15" x14ac:dyDescent="0.25">
      <c r="A91" s="40" t="s">
        <v>174</v>
      </c>
      <c r="B91" s="20">
        <v>650</v>
      </c>
      <c r="C91" s="41">
        <v>3</v>
      </c>
      <c r="D91" s="42">
        <v>14</v>
      </c>
      <c r="E91" s="37">
        <v>1310000</v>
      </c>
      <c r="F91" s="20"/>
      <c r="G91" s="28">
        <f>G92+G94+G96</f>
        <v>51</v>
      </c>
      <c r="H91" s="28">
        <f t="shared" ref="H91:J91" si="46">H92+H94+H96</f>
        <v>0</v>
      </c>
      <c r="I91" s="120">
        <f t="shared" si="45"/>
        <v>0</v>
      </c>
      <c r="J91" s="28">
        <f t="shared" si="46"/>
        <v>51</v>
      </c>
    </row>
    <row r="92" spans="1:10" ht="15" x14ac:dyDescent="0.25">
      <c r="A92" s="40" t="s">
        <v>128</v>
      </c>
      <c r="B92" s="20">
        <v>650</v>
      </c>
      <c r="C92" s="41">
        <v>3</v>
      </c>
      <c r="D92" s="42">
        <v>14</v>
      </c>
      <c r="E92" s="37">
        <v>1312108</v>
      </c>
      <c r="F92" s="20">
        <v>0</v>
      </c>
      <c r="G92" s="28">
        <f>G93</f>
        <v>8.1999999999999993</v>
      </c>
      <c r="H92" s="28">
        <f t="shared" ref="H92:J92" si="47">H93</f>
        <v>0</v>
      </c>
      <c r="I92" s="120">
        <f t="shared" si="45"/>
        <v>0</v>
      </c>
      <c r="J92" s="28">
        <f t="shared" si="47"/>
        <v>8.1999999999999993</v>
      </c>
    </row>
    <row r="93" spans="1:10" ht="22.5" x14ac:dyDescent="0.25">
      <c r="A93" s="40" t="s">
        <v>101</v>
      </c>
      <c r="B93" s="20">
        <v>650</v>
      </c>
      <c r="C93" s="41">
        <v>3</v>
      </c>
      <c r="D93" s="42">
        <v>14</v>
      </c>
      <c r="E93" s="37">
        <v>1312108</v>
      </c>
      <c r="F93" s="20">
        <v>244</v>
      </c>
      <c r="G93" s="28">
        <v>8.1999999999999993</v>
      </c>
      <c r="H93" s="28">
        <v>0</v>
      </c>
      <c r="I93" s="77"/>
      <c r="J93" s="28">
        <f>G93-H93</f>
        <v>8.1999999999999993</v>
      </c>
    </row>
    <row r="94" spans="1:10" ht="51.75" customHeight="1" x14ac:dyDescent="0.25">
      <c r="A94" s="40" t="s">
        <v>269</v>
      </c>
      <c r="B94" s="20">
        <v>650</v>
      </c>
      <c r="C94" s="41">
        <v>3</v>
      </c>
      <c r="D94" s="42">
        <v>14</v>
      </c>
      <c r="E94" s="37">
        <v>1315463</v>
      </c>
      <c r="F94" s="20">
        <v>0</v>
      </c>
      <c r="G94" s="28">
        <f>G95</f>
        <v>30</v>
      </c>
      <c r="H94" s="28">
        <f t="shared" ref="H94:J94" si="48">H95</f>
        <v>0</v>
      </c>
      <c r="I94" s="120">
        <f>H94/G94*100</f>
        <v>0</v>
      </c>
      <c r="J94" s="28">
        <f t="shared" si="48"/>
        <v>30</v>
      </c>
    </row>
    <row r="95" spans="1:10" ht="29.25" customHeight="1" x14ac:dyDescent="0.25">
      <c r="A95" s="40" t="s">
        <v>259</v>
      </c>
      <c r="B95" s="20">
        <v>650</v>
      </c>
      <c r="C95" s="41">
        <v>3</v>
      </c>
      <c r="D95" s="42">
        <v>14</v>
      </c>
      <c r="E95" s="37">
        <v>1315463</v>
      </c>
      <c r="F95" s="20">
        <v>113</v>
      </c>
      <c r="G95" s="28">
        <v>30</v>
      </c>
      <c r="H95" s="28">
        <v>0</v>
      </c>
      <c r="I95" s="77"/>
      <c r="J95" s="28">
        <f>G95-H95</f>
        <v>30</v>
      </c>
    </row>
    <row r="96" spans="1:10" ht="22.5" x14ac:dyDescent="0.25">
      <c r="A96" s="40" t="s">
        <v>124</v>
      </c>
      <c r="B96" s="20">
        <v>650</v>
      </c>
      <c r="C96" s="41">
        <v>3</v>
      </c>
      <c r="D96" s="42">
        <v>14</v>
      </c>
      <c r="E96" s="37">
        <v>1317060</v>
      </c>
      <c r="F96" s="20">
        <v>0</v>
      </c>
      <c r="G96" s="28">
        <f>G97</f>
        <v>12.8</v>
      </c>
      <c r="H96" s="28">
        <f t="shared" ref="H96:J96" si="49">H97</f>
        <v>0</v>
      </c>
      <c r="I96" s="120">
        <f>H96/G96*100</f>
        <v>0</v>
      </c>
      <c r="J96" s="28">
        <f t="shared" si="49"/>
        <v>12.8</v>
      </c>
    </row>
    <row r="97" spans="1:10" ht="22.5" x14ac:dyDescent="0.25">
      <c r="A97" s="40" t="s">
        <v>101</v>
      </c>
      <c r="B97" s="20">
        <v>650</v>
      </c>
      <c r="C97" s="41">
        <v>3</v>
      </c>
      <c r="D97" s="42">
        <v>14</v>
      </c>
      <c r="E97" s="37">
        <v>1317060</v>
      </c>
      <c r="F97" s="20">
        <v>244</v>
      </c>
      <c r="G97" s="28">
        <v>12.8</v>
      </c>
      <c r="H97" s="28">
        <v>0</v>
      </c>
      <c r="I97" s="77"/>
      <c r="J97" s="28">
        <f>G97-H97</f>
        <v>12.8</v>
      </c>
    </row>
    <row r="98" spans="1:10" ht="15" x14ac:dyDescent="0.25">
      <c r="A98" s="40" t="s">
        <v>42</v>
      </c>
      <c r="B98" s="20">
        <v>650</v>
      </c>
      <c r="C98" s="41">
        <v>4</v>
      </c>
      <c r="D98" s="42">
        <v>0</v>
      </c>
      <c r="E98" s="37" t="s">
        <v>66</v>
      </c>
      <c r="F98" s="20" t="s">
        <v>50</v>
      </c>
      <c r="G98" s="28">
        <f>G99+G111+G116</f>
        <v>673.91600000000005</v>
      </c>
      <c r="H98" s="28">
        <f t="shared" ref="H98:J98" si="50">H99+H111+H116</f>
        <v>469.92975999999999</v>
      </c>
      <c r="I98" s="120">
        <f t="shared" ref="I98:I99" si="51">H98/G98*100</f>
        <v>69.731206856640881</v>
      </c>
      <c r="J98" s="28">
        <f t="shared" si="50"/>
        <v>203.98624000000001</v>
      </c>
    </row>
    <row r="99" spans="1:10" ht="15" x14ac:dyDescent="0.25">
      <c r="A99" s="40" t="s">
        <v>117</v>
      </c>
      <c r="B99" s="20">
        <v>650</v>
      </c>
      <c r="C99" s="41">
        <v>4</v>
      </c>
      <c r="D99" s="42">
        <v>1</v>
      </c>
      <c r="E99" s="37" t="s">
        <v>66</v>
      </c>
      <c r="F99" s="20" t="s">
        <v>50</v>
      </c>
      <c r="G99" s="28">
        <f>G100+G106</f>
        <v>56.7</v>
      </c>
      <c r="H99" s="28">
        <f t="shared" ref="H99:J99" si="52">H100+H106</f>
        <v>30.007639999999999</v>
      </c>
      <c r="I99" s="120">
        <f t="shared" si="51"/>
        <v>52.923527336860666</v>
      </c>
      <c r="J99" s="28">
        <f t="shared" si="52"/>
        <v>26.692360000000001</v>
      </c>
    </row>
    <row r="100" spans="1:10" ht="22.5" x14ac:dyDescent="0.25">
      <c r="A100" s="48" t="s">
        <v>202</v>
      </c>
      <c r="B100" s="20">
        <v>650</v>
      </c>
      <c r="C100" s="41">
        <v>4</v>
      </c>
      <c r="D100" s="42">
        <v>1</v>
      </c>
      <c r="E100" s="37">
        <v>700000</v>
      </c>
      <c r="F100" s="20"/>
      <c r="G100" s="28">
        <f>G101</f>
        <v>0</v>
      </c>
      <c r="H100" s="28">
        <f t="shared" ref="H100:J100" si="53">H101</f>
        <v>0</v>
      </c>
      <c r="I100" s="120">
        <v>0</v>
      </c>
      <c r="J100" s="28">
        <f t="shared" si="53"/>
        <v>0</v>
      </c>
    </row>
    <row r="101" spans="1:10" ht="15" x14ac:dyDescent="0.25">
      <c r="A101" s="48" t="s">
        <v>162</v>
      </c>
      <c r="B101" s="20">
        <v>650</v>
      </c>
      <c r="C101" s="41">
        <v>4</v>
      </c>
      <c r="D101" s="42">
        <v>1</v>
      </c>
      <c r="E101" s="37">
        <v>710000</v>
      </c>
      <c r="F101" s="20"/>
      <c r="G101" s="28">
        <f>G102+G104</f>
        <v>0</v>
      </c>
      <c r="H101" s="28">
        <f t="shared" ref="H101:J101" si="54">H102+H104</f>
        <v>0</v>
      </c>
      <c r="I101" s="120">
        <v>0</v>
      </c>
      <c r="J101" s="28">
        <f t="shared" si="54"/>
        <v>0</v>
      </c>
    </row>
    <row r="102" spans="1:10" ht="56.25" x14ac:dyDescent="0.25">
      <c r="A102" s="40" t="s">
        <v>118</v>
      </c>
      <c r="B102" s="20">
        <v>650</v>
      </c>
      <c r="C102" s="41">
        <v>4</v>
      </c>
      <c r="D102" s="42">
        <v>1</v>
      </c>
      <c r="E102" s="37" t="s">
        <v>119</v>
      </c>
      <c r="F102" s="20" t="s">
        <v>50</v>
      </c>
      <c r="G102" s="28">
        <f>G103</f>
        <v>0</v>
      </c>
      <c r="H102" s="28">
        <f t="shared" ref="H102:J102" si="55">H103</f>
        <v>0</v>
      </c>
      <c r="I102" s="120">
        <v>0</v>
      </c>
      <c r="J102" s="28">
        <f t="shared" si="55"/>
        <v>0</v>
      </c>
    </row>
    <row r="103" spans="1:10" ht="22.5" x14ac:dyDescent="0.25">
      <c r="A103" s="40" t="s">
        <v>110</v>
      </c>
      <c r="B103" s="20">
        <v>650</v>
      </c>
      <c r="C103" s="41">
        <v>4</v>
      </c>
      <c r="D103" s="42">
        <v>1</v>
      </c>
      <c r="E103" s="37" t="s">
        <v>119</v>
      </c>
      <c r="F103" s="20" t="s">
        <v>80</v>
      </c>
      <c r="G103" s="28">
        <v>0</v>
      </c>
      <c r="H103" s="28">
        <v>0</v>
      </c>
      <c r="I103" s="77"/>
      <c r="J103" s="28">
        <f>G103-H103</f>
        <v>0</v>
      </c>
    </row>
    <row r="104" spans="1:10" ht="22.5" x14ac:dyDescent="0.25">
      <c r="A104" s="40" t="s">
        <v>105</v>
      </c>
      <c r="B104" s="20">
        <v>650</v>
      </c>
      <c r="C104" s="41">
        <v>4</v>
      </c>
      <c r="D104" s="42">
        <v>1</v>
      </c>
      <c r="E104" s="37" t="s">
        <v>213</v>
      </c>
      <c r="F104" s="20" t="s">
        <v>50</v>
      </c>
      <c r="G104" s="28">
        <f>G105</f>
        <v>0</v>
      </c>
      <c r="H104" s="28">
        <f t="shared" ref="H104:J104" si="56">H105</f>
        <v>0</v>
      </c>
      <c r="I104" s="120">
        <v>0</v>
      </c>
      <c r="J104" s="28">
        <f t="shared" si="56"/>
        <v>0</v>
      </c>
    </row>
    <row r="105" spans="1:10" ht="22.5" x14ac:dyDescent="0.25">
      <c r="A105" s="40" t="s">
        <v>110</v>
      </c>
      <c r="B105" s="20">
        <v>650</v>
      </c>
      <c r="C105" s="41">
        <v>4</v>
      </c>
      <c r="D105" s="42">
        <v>1</v>
      </c>
      <c r="E105" s="37" t="s">
        <v>213</v>
      </c>
      <c r="F105" s="20" t="s">
        <v>80</v>
      </c>
      <c r="G105" s="28">
        <v>0</v>
      </c>
      <c r="H105" s="28">
        <v>0</v>
      </c>
      <c r="I105" s="77"/>
      <c r="J105" s="28">
        <f>G105-H105</f>
        <v>0</v>
      </c>
    </row>
    <row r="106" spans="1:10" ht="15" x14ac:dyDescent="0.25">
      <c r="A106" s="40" t="s">
        <v>199</v>
      </c>
      <c r="B106" s="20">
        <v>650</v>
      </c>
      <c r="C106" s="43">
        <v>4</v>
      </c>
      <c r="D106" s="44">
        <v>1</v>
      </c>
      <c r="E106" s="37">
        <v>5000000</v>
      </c>
      <c r="F106" s="20"/>
      <c r="G106" s="28">
        <f>G107+G109</f>
        <v>56.7</v>
      </c>
      <c r="H106" s="28">
        <f t="shared" ref="H106:J106" si="57">H107+H109</f>
        <v>30.007639999999999</v>
      </c>
      <c r="I106" s="120">
        <f t="shared" ref="I106:I107" si="58">H106/G106*100</f>
        <v>52.923527336860666</v>
      </c>
      <c r="J106" s="28">
        <f t="shared" si="57"/>
        <v>26.692360000000001</v>
      </c>
    </row>
    <row r="107" spans="1:10" ht="54.75" customHeight="1" x14ac:dyDescent="0.25">
      <c r="A107" s="40" t="s">
        <v>268</v>
      </c>
      <c r="B107" s="20">
        <v>650</v>
      </c>
      <c r="C107" s="43">
        <v>4</v>
      </c>
      <c r="D107" s="44">
        <v>1</v>
      </c>
      <c r="E107" s="37">
        <v>5005604</v>
      </c>
      <c r="F107" s="20">
        <v>0</v>
      </c>
      <c r="G107" s="28">
        <f>G108</f>
        <v>35</v>
      </c>
      <c r="H107" s="28">
        <f t="shared" ref="H107:J107" si="59">H108</f>
        <v>30.007639999999999</v>
      </c>
      <c r="I107" s="120">
        <f t="shared" si="58"/>
        <v>85.73611428571428</v>
      </c>
      <c r="J107" s="28">
        <f t="shared" si="59"/>
        <v>4.9923600000000015</v>
      </c>
    </row>
    <row r="108" spans="1:10" ht="27" customHeight="1" x14ac:dyDescent="0.25">
      <c r="A108" s="40" t="s">
        <v>110</v>
      </c>
      <c r="B108" s="20">
        <v>650</v>
      </c>
      <c r="C108" s="43">
        <v>4</v>
      </c>
      <c r="D108" s="44">
        <v>1</v>
      </c>
      <c r="E108" s="37">
        <v>5005604</v>
      </c>
      <c r="F108" s="20">
        <v>111</v>
      </c>
      <c r="G108" s="28">
        <v>35</v>
      </c>
      <c r="H108" s="28">
        <v>30.007639999999999</v>
      </c>
      <c r="I108" s="77"/>
      <c r="J108" s="28">
        <f>G108-H108</f>
        <v>4.9923600000000015</v>
      </c>
    </row>
    <row r="109" spans="1:10" ht="22.5" x14ac:dyDescent="0.25">
      <c r="A109" s="15" t="s">
        <v>105</v>
      </c>
      <c r="B109" s="20">
        <v>650</v>
      </c>
      <c r="C109" s="43">
        <v>4</v>
      </c>
      <c r="D109" s="44">
        <v>1</v>
      </c>
      <c r="E109" s="37">
        <v>5007061</v>
      </c>
      <c r="F109" s="20">
        <v>0</v>
      </c>
      <c r="G109" s="28">
        <f>G110</f>
        <v>21.7</v>
      </c>
      <c r="H109" s="28">
        <f t="shared" ref="H109:J109" si="60">H110</f>
        <v>0</v>
      </c>
      <c r="I109" s="120">
        <f>H109/G109*100</f>
        <v>0</v>
      </c>
      <c r="J109" s="28">
        <f t="shared" si="60"/>
        <v>21.7</v>
      </c>
    </row>
    <row r="110" spans="1:10" ht="22.5" x14ac:dyDescent="0.25">
      <c r="A110" s="40" t="s">
        <v>110</v>
      </c>
      <c r="B110" s="20">
        <v>650</v>
      </c>
      <c r="C110" s="43">
        <v>4</v>
      </c>
      <c r="D110" s="44">
        <v>1</v>
      </c>
      <c r="E110" s="37">
        <v>5007061</v>
      </c>
      <c r="F110" s="20">
        <v>111</v>
      </c>
      <c r="G110" s="28">
        <v>21.7</v>
      </c>
      <c r="H110" s="28">
        <v>0</v>
      </c>
      <c r="I110" s="77"/>
      <c r="J110" s="28">
        <f>G110-H110</f>
        <v>21.7</v>
      </c>
    </row>
    <row r="111" spans="1:10" ht="15" x14ac:dyDescent="0.25">
      <c r="A111" s="40" t="s">
        <v>214</v>
      </c>
      <c r="B111" s="20">
        <v>650</v>
      </c>
      <c r="C111" s="41">
        <v>4</v>
      </c>
      <c r="D111" s="42">
        <v>9</v>
      </c>
      <c r="E111" s="37" t="s">
        <v>66</v>
      </c>
      <c r="F111" s="20" t="s">
        <v>50</v>
      </c>
      <c r="G111" s="28">
        <f>G112</f>
        <v>10</v>
      </c>
      <c r="H111" s="28">
        <f t="shared" ref="H111:J114" si="61">H112</f>
        <v>0</v>
      </c>
      <c r="I111" s="120">
        <f t="shared" ref="I111:I114" si="62">H111/G111*100</f>
        <v>0</v>
      </c>
      <c r="J111" s="28">
        <f t="shared" si="61"/>
        <v>10</v>
      </c>
    </row>
    <row r="112" spans="1:10" ht="33.75" x14ac:dyDescent="0.25">
      <c r="A112" s="48" t="s">
        <v>229</v>
      </c>
      <c r="B112" s="20">
        <v>650</v>
      </c>
      <c r="C112" s="41">
        <v>4</v>
      </c>
      <c r="D112" s="42">
        <v>9</v>
      </c>
      <c r="E112" s="37">
        <v>1300000</v>
      </c>
      <c r="F112" s="20"/>
      <c r="G112" s="28">
        <f>G113</f>
        <v>10</v>
      </c>
      <c r="H112" s="28">
        <f t="shared" si="61"/>
        <v>0</v>
      </c>
      <c r="I112" s="120">
        <f t="shared" si="62"/>
        <v>0</v>
      </c>
      <c r="J112" s="28">
        <f t="shared" si="61"/>
        <v>10</v>
      </c>
    </row>
    <row r="113" spans="1:10" ht="15" x14ac:dyDescent="0.25">
      <c r="A113" s="48" t="s">
        <v>174</v>
      </c>
      <c r="B113" s="20">
        <v>650</v>
      </c>
      <c r="C113" s="41">
        <v>4</v>
      </c>
      <c r="D113" s="42">
        <v>9</v>
      </c>
      <c r="E113" s="37">
        <v>1310000</v>
      </c>
      <c r="F113" s="20"/>
      <c r="G113" s="28">
        <f>G114</f>
        <v>10</v>
      </c>
      <c r="H113" s="28">
        <f t="shared" si="61"/>
        <v>0</v>
      </c>
      <c r="I113" s="120">
        <f t="shared" si="62"/>
        <v>0</v>
      </c>
      <c r="J113" s="28">
        <f t="shared" si="61"/>
        <v>10</v>
      </c>
    </row>
    <row r="114" spans="1:10" ht="22.5" x14ac:dyDescent="0.25">
      <c r="A114" s="40" t="s">
        <v>106</v>
      </c>
      <c r="B114" s="20">
        <v>650</v>
      </c>
      <c r="C114" s="41">
        <v>4</v>
      </c>
      <c r="D114" s="42">
        <v>9</v>
      </c>
      <c r="E114" s="37" t="s">
        <v>75</v>
      </c>
      <c r="F114" s="20" t="s">
        <v>50</v>
      </c>
      <c r="G114" s="28">
        <f>G115</f>
        <v>10</v>
      </c>
      <c r="H114" s="28">
        <f t="shared" si="61"/>
        <v>0</v>
      </c>
      <c r="I114" s="120">
        <f t="shared" si="62"/>
        <v>0</v>
      </c>
      <c r="J114" s="28">
        <f t="shared" si="61"/>
        <v>10</v>
      </c>
    </row>
    <row r="115" spans="1:10" ht="22.5" x14ac:dyDescent="0.25">
      <c r="A115" s="40" t="s">
        <v>101</v>
      </c>
      <c r="B115" s="20">
        <v>650</v>
      </c>
      <c r="C115" s="41">
        <v>4</v>
      </c>
      <c r="D115" s="42">
        <v>9</v>
      </c>
      <c r="E115" s="37" t="s">
        <v>75</v>
      </c>
      <c r="F115" s="20" t="s">
        <v>71</v>
      </c>
      <c r="G115" s="28">
        <v>10</v>
      </c>
      <c r="H115" s="28">
        <v>0</v>
      </c>
      <c r="I115" s="77"/>
      <c r="J115" s="28">
        <f>G115-H115</f>
        <v>10</v>
      </c>
    </row>
    <row r="116" spans="1:10" ht="15" x14ac:dyDescent="0.25">
      <c r="A116" s="40" t="s">
        <v>43</v>
      </c>
      <c r="B116" s="20">
        <v>650</v>
      </c>
      <c r="C116" s="41">
        <v>4</v>
      </c>
      <c r="D116" s="42">
        <v>10</v>
      </c>
      <c r="E116" s="37" t="s">
        <v>66</v>
      </c>
      <c r="F116" s="20" t="s">
        <v>50</v>
      </c>
      <c r="G116" s="28">
        <f>G117</f>
        <v>607.21600000000001</v>
      </c>
      <c r="H116" s="28">
        <f t="shared" ref="H116:J117" si="63">H117</f>
        <v>439.92212000000001</v>
      </c>
      <c r="I116" s="120">
        <f t="shared" ref="I116:I119" si="64">H116/G116*100</f>
        <v>72.449032963558267</v>
      </c>
      <c r="J116" s="28">
        <f t="shared" si="63"/>
        <v>167.29388</v>
      </c>
    </row>
    <row r="117" spans="1:10" ht="22.5" x14ac:dyDescent="0.25">
      <c r="A117" s="48" t="s">
        <v>236</v>
      </c>
      <c r="B117" s="20">
        <v>650</v>
      </c>
      <c r="C117" s="41">
        <v>4</v>
      </c>
      <c r="D117" s="42">
        <v>10</v>
      </c>
      <c r="E117" s="37">
        <v>1700000</v>
      </c>
      <c r="F117" s="20"/>
      <c r="G117" s="28">
        <f>G118</f>
        <v>607.21600000000001</v>
      </c>
      <c r="H117" s="28">
        <f t="shared" si="63"/>
        <v>439.92212000000001</v>
      </c>
      <c r="I117" s="120">
        <f t="shared" si="64"/>
        <v>72.449032963558267</v>
      </c>
      <c r="J117" s="28">
        <f t="shared" si="63"/>
        <v>167.29388</v>
      </c>
    </row>
    <row r="118" spans="1:10" ht="22.5" x14ac:dyDescent="0.25">
      <c r="A118" s="48" t="s">
        <v>187</v>
      </c>
      <c r="B118" s="20">
        <v>650</v>
      </c>
      <c r="C118" s="41">
        <v>4</v>
      </c>
      <c r="D118" s="42">
        <v>10</v>
      </c>
      <c r="E118" s="37">
        <v>1710000</v>
      </c>
      <c r="F118" s="20"/>
      <c r="G118" s="28">
        <f>G119+G121</f>
        <v>607.21600000000001</v>
      </c>
      <c r="H118" s="28">
        <f t="shared" ref="H118:J118" si="65">H119+H121</f>
        <v>439.92212000000001</v>
      </c>
      <c r="I118" s="120">
        <f t="shared" si="64"/>
        <v>72.449032963558267</v>
      </c>
      <c r="J118" s="28">
        <f t="shared" si="65"/>
        <v>167.29388</v>
      </c>
    </row>
    <row r="119" spans="1:10" ht="33.75" x14ac:dyDescent="0.25">
      <c r="A119" s="40" t="s">
        <v>108</v>
      </c>
      <c r="B119" s="20">
        <v>650</v>
      </c>
      <c r="C119" s="41">
        <v>4</v>
      </c>
      <c r="D119" s="42">
        <v>10</v>
      </c>
      <c r="E119" s="37" t="s">
        <v>120</v>
      </c>
      <c r="F119" s="20" t="s">
        <v>50</v>
      </c>
      <c r="G119" s="28">
        <f>G120</f>
        <v>1.5</v>
      </c>
      <c r="H119" s="28">
        <f t="shared" ref="H119:J119" si="66">H120</f>
        <v>1.11646</v>
      </c>
      <c r="I119" s="120">
        <f t="shared" si="64"/>
        <v>74.430666666666667</v>
      </c>
      <c r="J119" s="28">
        <f t="shared" si="66"/>
        <v>0.38353999999999999</v>
      </c>
    </row>
    <row r="120" spans="1:10" ht="22.5" x14ac:dyDescent="0.25">
      <c r="A120" s="40" t="s">
        <v>121</v>
      </c>
      <c r="B120" s="20">
        <v>650</v>
      </c>
      <c r="C120" s="41">
        <v>4</v>
      </c>
      <c r="D120" s="42">
        <v>10</v>
      </c>
      <c r="E120" s="37" t="s">
        <v>120</v>
      </c>
      <c r="F120" s="20" t="s">
        <v>87</v>
      </c>
      <c r="G120" s="28">
        <v>1.5</v>
      </c>
      <c r="H120" s="28">
        <v>1.11646</v>
      </c>
      <c r="I120" s="77"/>
      <c r="J120" s="28">
        <f>G120-H120</f>
        <v>0.38353999999999999</v>
      </c>
    </row>
    <row r="121" spans="1:10" ht="15" x14ac:dyDescent="0.25">
      <c r="A121" s="40" t="s">
        <v>122</v>
      </c>
      <c r="B121" s="20">
        <v>650</v>
      </c>
      <c r="C121" s="41">
        <v>4</v>
      </c>
      <c r="D121" s="42">
        <v>10</v>
      </c>
      <c r="E121" s="37" t="s">
        <v>86</v>
      </c>
      <c r="F121" s="20" t="s">
        <v>50</v>
      </c>
      <c r="G121" s="28">
        <f>G122+G123</f>
        <v>605.71600000000001</v>
      </c>
      <c r="H121" s="28">
        <f t="shared" ref="H121:J121" si="67">H122+H123</f>
        <v>438.80565999999999</v>
      </c>
      <c r="I121" s="120">
        <f>H121/G121*100</f>
        <v>72.444125629833124</v>
      </c>
      <c r="J121" s="28">
        <f t="shared" si="67"/>
        <v>166.91033999999999</v>
      </c>
    </row>
    <row r="122" spans="1:10" ht="22.5" x14ac:dyDescent="0.25">
      <c r="A122" s="40" t="s">
        <v>121</v>
      </c>
      <c r="B122" s="20">
        <v>650</v>
      </c>
      <c r="C122" s="41">
        <v>4</v>
      </c>
      <c r="D122" s="42">
        <v>10</v>
      </c>
      <c r="E122" s="37" t="s">
        <v>86</v>
      </c>
      <c r="F122" s="20" t="s">
        <v>87</v>
      </c>
      <c r="G122" s="28">
        <v>405.71600000000001</v>
      </c>
      <c r="H122" s="28">
        <v>300.97966000000002</v>
      </c>
      <c r="I122" s="77"/>
      <c r="J122" s="28">
        <f>G122-H122</f>
        <v>104.73633999999998</v>
      </c>
    </row>
    <row r="123" spans="1:10" ht="22.5" x14ac:dyDescent="0.25">
      <c r="A123" s="40" t="s">
        <v>101</v>
      </c>
      <c r="B123" s="20">
        <v>650</v>
      </c>
      <c r="C123" s="41">
        <v>4</v>
      </c>
      <c r="D123" s="42">
        <v>10</v>
      </c>
      <c r="E123" s="37" t="s">
        <v>86</v>
      </c>
      <c r="F123" s="20" t="s">
        <v>71</v>
      </c>
      <c r="G123" s="28">
        <v>200</v>
      </c>
      <c r="H123" s="28">
        <v>137.82599999999999</v>
      </c>
      <c r="I123" s="77"/>
      <c r="J123" s="28">
        <f>G123-H123</f>
        <v>62.174000000000007</v>
      </c>
    </row>
    <row r="124" spans="1:10" ht="15" x14ac:dyDescent="0.25">
      <c r="A124" s="40" t="s">
        <v>44</v>
      </c>
      <c r="B124" s="20">
        <v>650</v>
      </c>
      <c r="C124" s="41">
        <v>5</v>
      </c>
      <c r="D124" s="42">
        <v>0</v>
      </c>
      <c r="E124" s="37" t="s">
        <v>66</v>
      </c>
      <c r="F124" s="20" t="s">
        <v>50</v>
      </c>
      <c r="G124" s="28">
        <f>G125+G131+G144</f>
        <v>1249.0038500000001</v>
      </c>
      <c r="H124" s="28">
        <f t="shared" ref="H124:J124" si="68">H125+H131+H144</f>
        <v>608.42772000000002</v>
      </c>
      <c r="I124" s="120">
        <f t="shared" ref="I124:I128" si="69">H124/G124*100</f>
        <v>48.71303799423837</v>
      </c>
      <c r="J124" s="28">
        <f t="shared" si="68"/>
        <v>640.57613000000003</v>
      </c>
    </row>
    <row r="125" spans="1:10" ht="15" x14ac:dyDescent="0.25">
      <c r="A125" s="40" t="s">
        <v>123</v>
      </c>
      <c r="B125" s="20">
        <v>650</v>
      </c>
      <c r="C125" s="41">
        <v>5</v>
      </c>
      <c r="D125" s="42">
        <v>1</v>
      </c>
      <c r="E125" s="37" t="s">
        <v>66</v>
      </c>
      <c r="F125" s="20" t="s">
        <v>50</v>
      </c>
      <c r="G125" s="28">
        <f>G126</f>
        <v>423.40985000000001</v>
      </c>
      <c r="H125" s="28">
        <f t="shared" ref="H125:J127" si="70">H126</f>
        <v>261.88143000000002</v>
      </c>
      <c r="I125" s="120">
        <f t="shared" si="69"/>
        <v>61.850575748296841</v>
      </c>
      <c r="J125" s="28">
        <f t="shared" si="70"/>
        <v>161.52842000000001</v>
      </c>
    </row>
    <row r="126" spans="1:10" ht="33.75" x14ac:dyDescent="0.25">
      <c r="A126" s="48" t="s">
        <v>237</v>
      </c>
      <c r="B126" s="20">
        <v>650</v>
      </c>
      <c r="C126" s="41">
        <v>5</v>
      </c>
      <c r="D126" s="42">
        <v>1</v>
      </c>
      <c r="E126" s="37">
        <v>1200000</v>
      </c>
      <c r="F126" s="20"/>
      <c r="G126" s="28">
        <f>G127</f>
        <v>423.40985000000001</v>
      </c>
      <c r="H126" s="28">
        <f t="shared" si="70"/>
        <v>261.88143000000002</v>
      </c>
      <c r="I126" s="120">
        <f t="shared" si="69"/>
        <v>61.850575748296841</v>
      </c>
      <c r="J126" s="28">
        <f t="shared" si="70"/>
        <v>161.52842000000001</v>
      </c>
    </row>
    <row r="127" spans="1:10" ht="22.5" x14ac:dyDescent="0.25">
      <c r="A127" s="48" t="s">
        <v>167</v>
      </c>
      <c r="B127" s="20">
        <v>650</v>
      </c>
      <c r="C127" s="41">
        <v>5</v>
      </c>
      <c r="D127" s="42">
        <v>1</v>
      </c>
      <c r="E127" s="37">
        <v>1220000</v>
      </c>
      <c r="F127" s="20"/>
      <c r="G127" s="28">
        <f>G128</f>
        <v>423.40985000000001</v>
      </c>
      <c r="H127" s="28">
        <f t="shared" si="70"/>
        <v>261.88143000000002</v>
      </c>
      <c r="I127" s="120">
        <f t="shared" si="69"/>
        <v>61.850575748296841</v>
      </c>
      <c r="J127" s="28">
        <f t="shared" si="70"/>
        <v>161.52842000000001</v>
      </c>
    </row>
    <row r="128" spans="1:10" ht="33.75" x14ac:dyDescent="0.25">
      <c r="A128" s="40" t="s">
        <v>218</v>
      </c>
      <c r="B128" s="20">
        <v>650</v>
      </c>
      <c r="C128" s="41">
        <v>5</v>
      </c>
      <c r="D128" s="42">
        <v>1</v>
      </c>
      <c r="E128" s="37" t="s">
        <v>89</v>
      </c>
      <c r="F128" s="20" t="s">
        <v>50</v>
      </c>
      <c r="G128" s="28">
        <f>G129+G130</f>
        <v>423.40985000000001</v>
      </c>
      <c r="H128" s="28">
        <f t="shared" ref="H128:J128" si="71">H129+H130</f>
        <v>261.88143000000002</v>
      </c>
      <c r="I128" s="120">
        <f t="shared" si="69"/>
        <v>61.850575748296841</v>
      </c>
      <c r="J128" s="28">
        <f t="shared" si="71"/>
        <v>161.52842000000001</v>
      </c>
    </row>
    <row r="129" spans="1:10" ht="22.5" x14ac:dyDescent="0.25">
      <c r="A129" s="40" t="s">
        <v>101</v>
      </c>
      <c r="B129" s="20">
        <v>650</v>
      </c>
      <c r="C129" s="41">
        <v>5</v>
      </c>
      <c r="D129" s="42">
        <v>1</v>
      </c>
      <c r="E129" s="37" t="s">
        <v>89</v>
      </c>
      <c r="F129" s="20" t="s">
        <v>71</v>
      </c>
      <c r="G129" s="28">
        <v>369.6</v>
      </c>
      <c r="H129" s="28">
        <v>208.07158000000001</v>
      </c>
      <c r="I129" s="77"/>
      <c r="J129" s="28">
        <f>G129-H129</f>
        <v>161.52842000000001</v>
      </c>
    </row>
    <row r="130" spans="1:10" ht="22.5" x14ac:dyDescent="0.25">
      <c r="A130" s="40" t="s">
        <v>246</v>
      </c>
      <c r="B130" s="20">
        <v>650</v>
      </c>
      <c r="C130" s="41">
        <v>5</v>
      </c>
      <c r="D130" s="42">
        <v>1</v>
      </c>
      <c r="E130" s="37" t="s">
        <v>89</v>
      </c>
      <c r="F130" s="20">
        <v>630</v>
      </c>
      <c r="G130" s="28">
        <f>53.81-0.15/1000</f>
        <v>53.809850000000004</v>
      </c>
      <c r="H130" s="28">
        <v>53.809849999999997</v>
      </c>
      <c r="I130" s="77"/>
      <c r="J130" s="28">
        <f>G130-H130</f>
        <v>0</v>
      </c>
    </row>
    <row r="131" spans="1:10" ht="15" x14ac:dyDescent="0.25">
      <c r="A131" s="40" t="s">
        <v>61</v>
      </c>
      <c r="B131" s="20">
        <v>650</v>
      </c>
      <c r="C131" s="41">
        <v>5</v>
      </c>
      <c r="D131" s="42">
        <v>2</v>
      </c>
      <c r="E131" s="37" t="s">
        <v>66</v>
      </c>
      <c r="F131" s="20" t="s">
        <v>50</v>
      </c>
      <c r="G131" s="28">
        <f>G132</f>
        <v>372.59399999999999</v>
      </c>
      <c r="H131" s="28">
        <f t="shared" ref="H131:J131" si="72">H132</f>
        <v>85</v>
      </c>
      <c r="I131" s="120">
        <f t="shared" ref="I131:I134" si="73">H131/G131*100</f>
        <v>22.813035099867417</v>
      </c>
      <c r="J131" s="28">
        <f t="shared" si="72"/>
        <v>287.59399999999999</v>
      </c>
    </row>
    <row r="132" spans="1:10" ht="33.75" x14ac:dyDescent="0.25">
      <c r="A132" s="48" t="s">
        <v>237</v>
      </c>
      <c r="B132" s="20">
        <v>650</v>
      </c>
      <c r="C132" s="41">
        <v>5</v>
      </c>
      <c r="D132" s="42">
        <v>2</v>
      </c>
      <c r="E132" s="37">
        <v>1200000</v>
      </c>
      <c r="F132" s="20"/>
      <c r="G132" s="28">
        <f>G133+G138+G141</f>
        <v>372.59399999999999</v>
      </c>
      <c r="H132" s="28">
        <f t="shared" ref="H132:J132" si="74">H133+H138+H141</f>
        <v>85</v>
      </c>
      <c r="I132" s="120">
        <f t="shared" si="73"/>
        <v>22.813035099867417</v>
      </c>
      <c r="J132" s="28">
        <f t="shared" si="74"/>
        <v>287.59399999999999</v>
      </c>
    </row>
    <row r="133" spans="1:10" ht="22.5" x14ac:dyDescent="0.25">
      <c r="A133" s="48" t="s">
        <v>165</v>
      </c>
      <c r="B133" s="20">
        <v>650</v>
      </c>
      <c r="C133" s="41">
        <v>5</v>
      </c>
      <c r="D133" s="42">
        <v>2</v>
      </c>
      <c r="E133" s="37">
        <v>1210000</v>
      </c>
      <c r="F133" s="20"/>
      <c r="G133" s="28">
        <f>G134+G136</f>
        <v>287.59399999999999</v>
      </c>
      <c r="H133" s="28">
        <f t="shared" ref="H133:J133" si="75">H134+H136</f>
        <v>0</v>
      </c>
      <c r="I133" s="120">
        <f t="shared" si="73"/>
        <v>0</v>
      </c>
      <c r="J133" s="28">
        <f t="shared" si="75"/>
        <v>287.59399999999999</v>
      </c>
    </row>
    <row r="134" spans="1:10" ht="54.75" customHeight="1" x14ac:dyDescent="0.25">
      <c r="A134" s="40" t="s">
        <v>250</v>
      </c>
      <c r="B134" s="20">
        <v>650</v>
      </c>
      <c r="C134" s="41">
        <v>5</v>
      </c>
      <c r="D134" s="42">
        <v>2</v>
      </c>
      <c r="E134" s="37">
        <v>1215430</v>
      </c>
      <c r="F134" s="20">
        <v>0</v>
      </c>
      <c r="G134" s="28">
        <f>G135</f>
        <v>273.19400000000002</v>
      </c>
      <c r="H134" s="28">
        <f t="shared" ref="H134:J134" si="76">H135</f>
        <v>0</v>
      </c>
      <c r="I134" s="120">
        <f t="shared" si="73"/>
        <v>0</v>
      </c>
      <c r="J134" s="28">
        <f t="shared" si="76"/>
        <v>273.19400000000002</v>
      </c>
    </row>
    <row r="135" spans="1:10" ht="25.5" customHeight="1" x14ac:dyDescent="0.25">
      <c r="A135" s="40" t="s">
        <v>126</v>
      </c>
      <c r="B135" s="20">
        <v>650</v>
      </c>
      <c r="C135" s="41">
        <v>5</v>
      </c>
      <c r="D135" s="42">
        <v>2</v>
      </c>
      <c r="E135" s="37">
        <v>1215430</v>
      </c>
      <c r="F135" s="20">
        <v>243</v>
      </c>
      <c r="G135" s="28">
        <v>273.19400000000002</v>
      </c>
      <c r="H135" s="28">
        <v>0</v>
      </c>
      <c r="I135" s="77"/>
      <c r="J135" s="28">
        <f>G135-H135</f>
        <v>273.19400000000002</v>
      </c>
    </row>
    <row r="136" spans="1:10" ht="22.5" x14ac:dyDescent="0.25">
      <c r="A136" s="40" t="s">
        <v>124</v>
      </c>
      <c r="B136" s="20">
        <v>650</v>
      </c>
      <c r="C136" s="41">
        <v>5</v>
      </c>
      <c r="D136" s="42">
        <v>2</v>
      </c>
      <c r="E136" s="37" t="s">
        <v>125</v>
      </c>
      <c r="F136" s="20" t="s">
        <v>50</v>
      </c>
      <c r="G136" s="28">
        <f>G137</f>
        <v>14.4</v>
      </c>
      <c r="H136" s="28">
        <f t="shared" ref="H136:J136" si="77">H137</f>
        <v>0</v>
      </c>
      <c r="I136" s="120">
        <f>H136/G136*100</f>
        <v>0</v>
      </c>
      <c r="J136" s="28">
        <f t="shared" si="77"/>
        <v>14.4</v>
      </c>
    </row>
    <row r="137" spans="1:10" ht="22.5" x14ac:dyDescent="0.25">
      <c r="A137" s="40" t="s">
        <v>126</v>
      </c>
      <c r="B137" s="20">
        <v>650</v>
      </c>
      <c r="C137" s="41">
        <v>5</v>
      </c>
      <c r="D137" s="42">
        <v>2</v>
      </c>
      <c r="E137" s="37" t="s">
        <v>125</v>
      </c>
      <c r="F137" s="20" t="s">
        <v>127</v>
      </c>
      <c r="G137" s="28">
        <v>14.4</v>
      </c>
      <c r="H137" s="129">
        <v>0</v>
      </c>
      <c r="I137" s="75"/>
      <c r="J137" s="21">
        <f>G137-H137</f>
        <v>14.4</v>
      </c>
    </row>
    <row r="138" spans="1:10" ht="22.5" x14ac:dyDescent="0.25">
      <c r="A138" s="48" t="s">
        <v>169</v>
      </c>
      <c r="B138" s="20">
        <v>650</v>
      </c>
      <c r="C138" s="41">
        <v>5</v>
      </c>
      <c r="D138" s="42">
        <v>2</v>
      </c>
      <c r="E138" s="37">
        <v>1260000</v>
      </c>
      <c r="F138" s="20"/>
      <c r="G138" s="28">
        <f>G139</f>
        <v>0</v>
      </c>
      <c r="H138" s="28">
        <f t="shared" ref="H138:J139" si="78">H139</f>
        <v>0</v>
      </c>
      <c r="I138" s="120">
        <v>0</v>
      </c>
      <c r="J138" s="28">
        <f t="shared" si="78"/>
        <v>0</v>
      </c>
    </row>
    <row r="139" spans="1:10" ht="33.75" x14ac:dyDescent="0.25">
      <c r="A139" s="40" t="s">
        <v>218</v>
      </c>
      <c r="B139" s="20">
        <v>650</v>
      </c>
      <c r="C139" s="41">
        <v>5</v>
      </c>
      <c r="D139" s="42">
        <v>2</v>
      </c>
      <c r="E139" s="37" t="s">
        <v>90</v>
      </c>
      <c r="F139" s="20" t="s">
        <v>50</v>
      </c>
      <c r="G139" s="28">
        <f>G140</f>
        <v>0</v>
      </c>
      <c r="H139" s="28">
        <f t="shared" si="78"/>
        <v>0</v>
      </c>
      <c r="I139" s="120">
        <v>0</v>
      </c>
      <c r="J139" s="28">
        <f t="shared" si="78"/>
        <v>0</v>
      </c>
    </row>
    <row r="140" spans="1:10" ht="22.5" x14ac:dyDescent="0.25">
      <c r="A140" s="40" t="s">
        <v>101</v>
      </c>
      <c r="B140" s="20">
        <v>650</v>
      </c>
      <c r="C140" s="41">
        <v>5</v>
      </c>
      <c r="D140" s="42">
        <v>2</v>
      </c>
      <c r="E140" s="37" t="s">
        <v>90</v>
      </c>
      <c r="F140" s="20" t="s">
        <v>71</v>
      </c>
      <c r="G140" s="28">
        <v>0</v>
      </c>
      <c r="H140" s="129">
        <v>0</v>
      </c>
      <c r="I140" s="75"/>
      <c r="J140" s="22">
        <f>G140-H140</f>
        <v>0</v>
      </c>
    </row>
    <row r="141" spans="1:10" ht="22.5" x14ac:dyDescent="0.25">
      <c r="A141" s="48" t="s">
        <v>171</v>
      </c>
      <c r="B141" s="20">
        <v>650</v>
      </c>
      <c r="C141" s="41">
        <v>5</v>
      </c>
      <c r="D141" s="42">
        <v>2</v>
      </c>
      <c r="E141" s="37">
        <v>1270000</v>
      </c>
      <c r="F141" s="20"/>
      <c r="G141" s="28">
        <f>G142</f>
        <v>85</v>
      </c>
      <c r="H141" s="28">
        <f t="shared" ref="H141:J142" si="79">H142</f>
        <v>85</v>
      </c>
      <c r="I141" s="120">
        <f t="shared" ref="I141:I142" si="80">H141/G141*100</f>
        <v>100</v>
      </c>
      <c r="J141" s="28">
        <f t="shared" si="79"/>
        <v>0</v>
      </c>
    </row>
    <row r="142" spans="1:10" ht="33.75" x14ac:dyDescent="0.25">
      <c r="A142" s="40" t="s">
        <v>218</v>
      </c>
      <c r="B142" s="20">
        <v>650</v>
      </c>
      <c r="C142" s="41">
        <v>5</v>
      </c>
      <c r="D142" s="42">
        <v>2</v>
      </c>
      <c r="E142" s="37" t="s">
        <v>88</v>
      </c>
      <c r="F142" s="20" t="s">
        <v>50</v>
      </c>
      <c r="G142" s="28">
        <f>G143</f>
        <v>85</v>
      </c>
      <c r="H142" s="28">
        <f t="shared" si="79"/>
        <v>85</v>
      </c>
      <c r="I142" s="120">
        <f t="shared" si="80"/>
        <v>100</v>
      </c>
      <c r="J142" s="28">
        <f t="shared" si="79"/>
        <v>0</v>
      </c>
    </row>
    <row r="143" spans="1:10" ht="22.5" x14ac:dyDescent="0.25">
      <c r="A143" s="40" t="s">
        <v>101</v>
      </c>
      <c r="B143" s="20">
        <v>650</v>
      </c>
      <c r="C143" s="41">
        <v>5</v>
      </c>
      <c r="D143" s="42">
        <v>2</v>
      </c>
      <c r="E143" s="37" t="s">
        <v>88</v>
      </c>
      <c r="F143" s="20" t="s">
        <v>71</v>
      </c>
      <c r="G143" s="28">
        <v>85</v>
      </c>
      <c r="H143" s="28">
        <v>85</v>
      </c>
      <c r="I143" s="77"/>
      <c r="J143" s="28">
        <f>G143-H143</f>
        <v>0</v>
      </c>
    </row>
    <row r="144" spans="1:10" ht="15" x14ac:dyDescent="0.25">
      <c r="A144" s="40" t="s">
        <v>45</v>
      </c>
      <c r="B144" s="20">
        <v>650</v>
      </c>
      <c r="C144" s="41">
        <v>5</v>
      </c>
      <c r="D144" s="42">
        <v>3</v>
      </c>
      <c r="E144" s="37">
        <v>0</v>
      </c>
      <c r="F144" s="20" t="s">
        <v>50</v>
      </c>
      <c r="G144" s="28">
        <f>G145+G150</f>
        <v>453</v>
      </c>
      <c r="H144" s="28">
        <f t="shared" ref="H144:J144" si="81">H145+H150</f>
        <v>261.54629</v>
      </c>
      <c r="I144" s="120">
        <f t="shared" ref="I144:I147" si="82">H144/G144*100</f>
        <v>57.736487858719642</v>
      </c>
      <c r="J144" s="28">
        <f t="shared" si="81"/>
        <v>191.45371</v>
      </c>
    </row>
    <row r="145" spans="1:10" ht="22.5" x14ac:dyDescent="0.25">
      <c r="A145" s="45" t="s">
        <v>262</v>
      </c>
      <c r="B145" s="20">
        <v>650</v>
      </c>
      <c r="C145" s="41">
        <v>5</v>
      </c>
      <c r="D145" s="42">
        <v>3</v>
      </c>
      <c r="E145" s="37">
        <v>300000</v>
      </c>
      <c r="F145" s="20"/>
      <c r="G145" s="28">
        <f>G146</f>
        <v>331</v>
      </c>
      <c r="H145" s="28">
        <f t="shared" ref="H145:J146" si="83">H146</f>
        <v>248.56428</v>
      </c>
      <c r="I145" s="120">
        <f t="shared" si="82"/>
        <v>75.094948640483381</v>
      </c>
      <c r="J145" s="28">
        <f t="shared" si="83"/>
        <v>82.435720000000003</v>
      </c>
    </row>
    <row r="146" spans="1:10" ht="15" x14ac:dyDescent="0.25">
      <c r="A146" s="45" t="s">
        <v>256</v>
      </c>
      <c r="B146" s="20">
        <v>650</v>
      </c>
      <c r="C146" s="41">
        <v>5</v>
      </c>
      <c r="D146" s="42">
        <v>3</v>
      </c>
      <c r="E146" s="37">
        <v>310000</v>
      </c>
      <c r="F146" s="20"/>
      <c r="G146" s="28">
        <f>G147</f>
        <v>331</v>
      </c>
      <c r="H146" s="28">
        <f t="shared" si="83"/>
        <v>248.56428</v>
      </c>
      <c r="I146" s="120">
        <f t="shared" si="82"/>
        <v>75.094948640483381</v>
      </c>
      <c r="J146" s="28">
        <f t="shared" si="83"/>
        <v>82.435720000000003</v>
      </c>
    </row>
    <row r="147" spans="1:10" ht="15" x14ac:dyDescent="0.25">
      <c r="A147" s="45" t="s">
        <v>257</v>
      </c>
      <c r="B147" s="20">
        <v>650</v>
      </c>
      <c r="C147" s="41">
        <v>5</v>
      </c>
      <c r="D147" s="42">
        <v>3</v>
      </c>
      <c r="E147" s="37">
        <v>312105</v>
      </c>
      <c r="F147" s="20">
        <v>0</v>
      </c>
      <c r="G147" s="28">
        <f>G148+G149</f>
        <v>331</v>
      </c>
      <c r="H147" s="28">
        <f t="shared" ref="H147:J147" si="84">H148+H149</f>
        <v>248.56428</v>
      </c>
      <c r="I147" s="120">
        <f t="shared" si="82"/>
        <v>75.094948640483381</v>
      </c>
      <c r="J147" s="28">
        <f t="shared" si="84"/>
        <v>82.435720000000003</v>
      </c>
    </row>
    <row r="148" spans="1:10" ht="24.75" customHeight="1" x14ac:dyDescent="0.25">
      <c r="A148" s="40" t="s">
        <v>110</v>
      </c>
      <c r="B148" s="20">
        <v>650</v>
      </c>
      <c r="C148" s="41">
        <v>5</v>
      </c>
      <c r="D148" s="42">
        <v>3</v>
      </c>
      <c r="E148" s="37">
        <v>312105</v>
      </c>
      <c r="F148" s="20">
        <v>111</v>
      </c>
      <c r="G148" s="28">
        <v>275</v>
      </c>
      <c r="H148" s="28">
        <v>234.13427999999999</v>
      </c>
      <c r="I148" s="77"/>
      <c r="J148" s="28">
        <f>G148-H148</f>
        <v>40.86572000000001</v>
      </c>
    </row>
    <row r="149" spans="1:10" ht="23.25" customHeight="1" x14ac:dyDescent="0.25">
      <c r="A149" s="40" t="s">
        <v>101</v>
      </c>
      <c r="B149" s="20">
        <v>650</v>
      </c>
      <c r="C149" s="41">
        <v>5</v>
      </c>
      <c r="D149" s="42">
        <v>3</v>
      </c>
      <c r="E149" s="37">
        <v>312105</v>
      </c>
      <c r="F149" s="20">
        <v>244</v>
      </c>
      <c r="G149" s="28">
        <v>56</v>
      </c>
      <c r="H149" s="28">
        <v>14.43</v>
      </c>
      <c r="I149" s="77"/>
      <c r="J149" s="28">
        <f>G149-H149</f>
        <v>41.57</v>
      </c>
    </row>
    <row r="150" spans="1:10" ht="23.25" customHeight="1" x14ac:dyDescent="0.25">
      <c r="A150" s="48" t="s">
        <v>197</v>
      </c>
      <c r="B150" s="20">
        <v>650</v>
      </c>
      <c r="C150" s="41">
        <v>5</v>
      </c>
      <c r="D150" s="42">
        <v>3</v>
      </c>
      <c r="E150" s="37">
        <v>3300000</v>
      </c>
      <c r="F150" s="20"/>
      <c r="G150" s="28">
        <f>G151+G153</f>
        <v>122</v>
      </c>
      <c r="H150" s="28">
        <f t="shared" ref="H150:J150" si="85">H151+H153</f>
        <v>12.982010000000001</v>
      </c>
      <c r="I150" s="120">
        <f t="shared" ref="I150:I151" si="86">H150/G150*100</f>
        <v>10.640991803278689</v>
      </c>
      <c r="J150" s="28">
        <f t="shared" si="85"/>
        <v>109.01799</v>
      </c>
    </row>
    <row r="151" spans="1:10" ht="15" x14ac:dyDescent="0.25">
      <c r="A151" s="40" t="s">
        <v>128</v>
      </c>
      <c r="B151" s="20">
        <v>650</v>
      </c>
      <c r="C151" s="41">
        <v>5</v>
      </c>
      <c r="D151" s="42">
        <v>3</v>
      </c>
      <c r="E151" s="37" t="s">
        <v>129</v>
      </c>
      <c r="F151" s="20" t="s">
        <v>50</v>
      </c>
      <c r="G151" s="28">
        <f>G152</f>
        <v>122</v>
      </c>
      <c r="H151" s="28">
        <f t="shared" ref="H151:J151" si="87">H152</f>
        <v>12.982010000000001</v>
      </c>
      <c r="I151" s="120">
        <f t="shared" si="86"/>
        <v>10.640991803278689</v>
      </c>
      <c r="J151" s="28">
        <f t="shared" si="87"/>
        <v>109.01799</v>
      </c>
    </row>
    <row r="152" spans="1:10" ht="22.5" x14ac:dyDescent="0.25">
      <c r="A152" s="40" t="s">
        <v>101</v>
      </c>
      <c r="B152" s="20">
        <v>650</v>
      </c>
      <c r="C152" s="41">
        <v>5</v>
      </c>
      <c r="D152" s="42">
        <v>3</v>
      </c>
      <c r="E152" s="37" t="s">
        <v>129</v>
      </c>
      <c r="F152" s="20" t="s">
        <v>71</v>
      </c>
      <c r="G152" s="28">
        <v>122</v>
      </c>
      <c r="H152" s="28">
        <v>12.982010000000001</v>
      </c>
      <c r="I152" s="77"/>
      <c r="J152" s="28">
        <f>G152-H152</f>
        <v>109.01799</v>
      </c>
    </row>
    <row r="153" spans="1:10" ht="22.5" x14ac:dyDescent="0.25">
      <c r="A153" s="40" t="s">
        <v>130</v>
      </c>
      <c r="B153" s="20">
        <v>650</v>
      </c>
      <c r="C153" s="41">
        <v>5</v>
      </c>
      <c r="D153" s="42">
        <v>3</v>
      </c>
      <c r="E153" s="37" t="s">
        <v>131</v>
      </c>
      <c r="F153" s="20" t="s">
        <v>50</v>
      </c>
      <c r="G153" s="28">
        <f>G154</f>
        <v>0</v>
      </c>
      <c r="H153" s="28">
        <f t="shared" ref="H153:J153" si="88">H154</f>
        <v>0</v>
      </c>
      <c r="I153" s="120">
        <v>0</v>
      </c>
      <c r="J153" s="28">
        <f t="shared" si="88"/>
        <v>0</v>
      </c>
    </row>
    <row r="154" spans="1:10" ht="22.5" x14ac:dyDescent="0.25">
      <c r="A154" s="40" t="s">
        <v>101</v>
      </c>
      <c r="B154" s="20">
        <v>650</v>
      </c>
      <c r="C154" s="41">
        <v>5</v>
      </c>
      <c r="D154" s="42">
        <v>3</v>
      </c>
      <c r="E154" s="37" t="s">
        <v>131</v>
      </c>
      <c r="F154" s="20" t="s">
        <v>71</v>
      </c>
      <c r="G154" s="28">
        <v>0</v>
      </c>
      <c r="H154" s="28"/>
      <c r="I154" s="77"/>
      <c r="J154" s="28">
        <f>G154-H154</f>
        <v>0</v>
      </c>
    </row>
    <row r="155" spans="1:10" ht="15" x14ac:dyDescent="0.25">
      <c r="A155" s="40" t="s">
        <v>92</v>
      </c>
      <c r="B155" s="20">
        <v>650</v>
      </c>
      <c r="C155" s="41">
        <v>8</v>
      </c>
      <c r="D155" s="42">
        <v>0</v>
      </c>
      <c r="E155" s="37" t="s">
        <v>66</v>
      </c>
      <c r="F155" s="20" t="s">
        <v>50</v>
      </c>
      <c r="G155" s="28">
        <f>G156</f>
        <v>1907.2000000000003</v>
      </c>
      <c r="H155" s="28">
        <f t="shared" ref="H155:J156" si="89">H156</f>
        <v>1021.81157</v>
      </c>
      <c r="I155" s="120">
        <f t="shared" ref="I155:I159" si="90">H155/G155*100</f>
        <v>53.576529467281873</v>
      </c>
      <c r="J155" s="28">
        <f t="shared" si="89"/>
        <v>885.3884300000002</v>
      </c>
    </row>
    <row r="156" spans="1:10" ht="15" x14ac:dyDescent="0.25">
      <c r="A156" s="40" t="s">
        <v>46</v>
      </c>
      <c r="B156" s="20">
        <v>650</v>
      </c>
      <c r="C156" s="41">
        <v>8</v>
      </c>
      <c r="D156" s="42">
        <v>1</v>
      </c>
      <c r="E156" s="37" t="s">
        <v>66</v>
      </c>
      <c r="F156" s="20" t="s">
        <v>50</v>
      </c>
      <c r="G156" s="28">
        <f>G157</f>
        <v>1907.2000000000003</v>
      </c>
      <c r="H156" s="28">
        <f t="shared" si="89"/>
        <v>1021.81157</v>
      </c>
      <c r="I156" s="120">
        <f t="shared" si="90"/>
        <v>53.576529467281873</v>
      </c>
      <c r="J156" s="28">
        <f t="shared" si="89"/>
        <v>885.3884300000002</v>
      </c>
    </row>
    <row r="157" spans="1:10" ht="22.5" x14ac:dyDescent="0.25">
      <c r="A157" s="48" t="s">
        <v>239</v>
      </c>
      <c r="B157" s="20">
        <v>650</v>
      </c>
      <c r="C157" s="41">
        <v>8</v>
      </c>
      <c r="D157" s="42">
        <v>1</v>
      </c>
      <c r="E157" s="37">
        <v>500000</v>
      </c>
      <c r="F157" s="20"/>
      <c r="G157" s="28">
        <f>G158+G163+G171</f>
        <v>1907.2000000000003</v>
      </c>
      <c r="H157" s="28">
        <f t="shared" ref="H157:J157" si="91">H158+H163+H171</f>
        <v>1021.81157</v>
      </c>
      <c r="I157" s="120">
        <f t="shared" si="90"/>
        <v>53.576529467281873</v>
      </c>
      <c r="J157" s="28">
        <f t="shared" si="91"/>
        <v>885.3884300000002</v>
      </c>
    </row>
    <row r="158" spans="1:10" ht="34.5" customHeight="1" x14ac:dyDescent="0.25">
      <c r="A158" s="48" t="s">
        <v>147</v>
      </c>
      <c r="B158" s="20">
        <v>650</v>
      </c>
      <c r="C158" s="41">
        <v>8</v>
      </c>
      <c r="D158" s="42">
        <v>1</v>
      </c>
      <c r="E158" s="37">
        <v>510000</v>
      </c>
      <c r="F158" s="20"/>
      <c r="G158" s="28">
        <f>G159+G161</f>
        <v>43.7</v>
      </c>
      <c r="H158" s="28">
        <f t="shared" ref="H158:J158" si="92">H159+H161</f>
        <v>0</v>
      </c>
      <c r="I158" s="120">
        <f t="shared" si="90"/>
        <v>0</v>
      </c>
      <c r="J158" s="28">
        <f t="shared" si="92"/>
        <v>43.7</v>
      </c>
    </row>
    <row r="159" spans="1:10" ht="15" x14ac:dyDescent="0.25">
      <c r="A159" s="40" t="s">
        <v>132</v>
      </c>
      <c r="B159" s="20">
        <v>650</v>
      </c>
      <c r="C159" s="41">
        <v>8</v>
      </c>
      <c r="D159" s="42">
        <v>1</v>
      </c>
      <c r="E159" s="37" t="s">
        <v>133</v>
      </c>
      <c r="F159" s="20" t="s">
        <v>50</v>
      </c>
      <c r="G159" s="28">
        <f>G160</f>
        <v>11.9</v>
      </c>
      <c r="H159" s="28">
        <f t="shared" ref="H159:J159" si="93">H160</f>
        <v>0</v>
      </c>
      <c r="I159" s="120">
        <f t="shared" si="90"/>
        <v>0</v>
      </c>
      <c r="J159" s="28">
        <f t="shared" si="93"/>
        <v>11.9</v>
      </c>
    </row>
    <row r="160" spans="1:10" ht="22.5" x14ac:dyDescent="0.25">
      <c r="A160" s="40" t="s">
        <v>121</v>
      </c>
      <c r="B160" s="20">
        <v>650</v>
      </c>
      <c r="C160" s="41">
        <v>8</v>
      </c>
      <c r="D160" s="42">
        <v>1</v>
      </c>
      <c r="E160" s="37" t="s">
        <v>133</v>
      </c>
      <c r="F160" s="20" t="s">
        <v>87</v>
      </c>
      <c r="G160" s="28">
        <v>11.9</v>
      </c>
      <c r="H160" s="28"/>
      <c r="I160" s="77"/>
      <c r="J160" s="28">
        <f>G160-H160</f>
        <v>11.9</v>
      </c>
    </row>
    <row r="161" spans="1:10" ht="22.5" x14ac:dyDescent="0.25">
      <c r="A161" s="40" t="s">
        <v>105</v>
      </c>
      <c r="B161" s="20">
        <v>650</v>
      </c>
      <c r="C161" s="41">
        <v>8</v>
      </c>
      <c r="D161" s="42">
        <v>1</v>
      </c>
      <c r="E161" s="37" t="s">
        <v>59</v>
      </c>
      <c r="F161" s="20" t="s">
        <v>50</v>
      </c>
      <c r="G161" s="28">
        <f>G162</f>
        <v>31.8</v>
      </c>
      <c r="H161" s="28">
        <f t="shared" ref="H161:J161" si="94">H162</f>
        <v>0</v>
      </c>
      <c r="I161" s="120">
        <f>H161/G161*100</f>
        <v>0</v>
      </c>
      <c r="J161" s="28">
        <f t="shared" si="94"/>
        <v>31.8</v>
      </c>
    </row>
    <row r="162" spans="1:10" ht="22.5" x14ac:dyDescent="0.25">
      <c r="A162" s="40" t="s">
        <v>121</v>
      </c>
      <c r="B162" s="20">
        <v>650</v>
      </c>
      <c r="C162" s="41">
        <v>8</v>
      </c>
      <c r="D162" s="42">
        <v>1</v>
      </c>
      <c r="E162" s="37" t="s">
        <v>59</v>
      </c>
      <c r="F162" s="20" t="s">
        <v>87</v>
      </c>
      <c r="G162" s="28">
        <v>31.8</v>
      </c>
      <c r="H162" s="28"/>
      <c r="I162" s="77"/>
      <c r="J162" s="28">
        <f>G162-H162</f>
        <v>31.8</v>
      </c>
    </row>
    <row r="163" spans="1:10" ht="15" x14ac:dyDescent="0.25">
      <c r="A163" s="48" t="s">
        <v>148</v>
      </c>
      <c r="B163" s="20">
        <v>650</v>
      </c>
      <c r="C163" s="41">
        <v>8</v>
      </c>
      <c r="D163" s="42">
        <v>1</v>
      </c>
      <c r="E163" s="37">
        <v>550000</v>
      </c>
      <c r="F163" s="20"/>
      <c r="G163" s="28">
        <f>G164+G169</f>
        <v>1339.4</v>
      </c>
      <c r="H163" s="28">
        <f t="shared" ref="H163:J163" si="95">H164+H169</f>
        <v>816.59287999999992</v>
      </c>
      <c r="I163" s="120">
        <f t="shared" ref="I163:I164" si="96">H163/G163*100</f>
        <v>60.967065850380756</v>
      </c>
      <c r="J163" s="28">
        <f t="shared" si="95"/>
        <v>522.80712000000017</v>
      </c>
    </row>
    <row r="164" spans="1:10" ht="33.75" x14ac:dyDescent="0.25">
      <c r="A164" s="40" t="s">
        <v>108</v>
      </c>
      <c r="B164" s="20">
        <v>650</v>
      </c>
      <c r="C164" s="41">
        <v>8</v>
      </c>
      <c r="D164" s="42">
        <v>1</v>
      </c>
      <c r="E164" s="37" t="s">
        <v>56</v>
      </c>
      <c r="F164" s="20" t="s">
        <v>50</v>
      </c>
      <c r="G164" s="28">
        <f>G165+G166+G167+G168</f>
        <v>1339.4</v>
      </c>
      <c r="H164" s="28">
        <f t="shared" ref="H164:J164" si="97">H165+H166+H167+H168</f>
        <v>816.59287999999992</v>
      </c>
      <c r="I164" s="120">
        <f t="shared" si="96"/>
        <v>60.967065850380756</v>
      </c>
      <c r="J164" s="28">
        <f t="shared" si="97"/>
        <v>522.80712000000017</v>
      </c>
    </row>
    <row r="165" spans="1:10" ht="22.5" x14ac:dyDescent="0.25">
      <c r="A165" s="40" t="s">
        <v>110</v>
      </c>
      <c r="B165" s="20">
        <v>650</v>
      </c>
      <c r="C165" s="41">
        <v>8</v>
      </c>
      <c r="D165" s="42">
        <v>1</v>
      </c>
      <c r="E165" s="37" t="s">
        <v>56</v>
      </c>
      <c r="F165" s="20" t="s">
        <v>80</v>
      </c>
      <c r="G165" s="28">
        <v>1212.9000000000001</v>
      </c>
      <c r="H165" s="28">
        <v>757.90108999999995</v>
      </c>
      <c r="I165" s="77"/>
      <c r="J165" s="28">
        <f>G165-H165</f>
        <v>454.99891000000014</v>
      </c>
    </row>
    <row r="166" spans="1:10" ht="22.5" x14ac:dyDescent="0.25">
      <c r="A166" s="40" t="s">
        <v>111</v>
      </c>
      <c r="B166" s="20">
        <v>650</v>
      </c>
      <c r="C166" s="41">
        <v>8</v>
      </c>
      <c r="D166" s="42">
        <v>1</v>
      </c>
      <c r="E166" s="37" t="s">
        <v>56</v>
      </c>
      <c r="F166" s="20" t="s">
        <v>81</v>
      </c>
      <c r="G166" s="28">
        <v>15</v>
      </c>
      <c r="H166" s="129">
        <v>0</v>
      </c>
      <c r="I166" s="75"/>
      <c r="J166" s="28">
        <f>G166-H166</f>
        <v>15</v>
      </c>
    </row>
    <row r="167" spans="1:10" ht="22.5" x14ac:dyDescent="0.25">
      <c r="A167" s="40" t="s">
        <v>121</v>
      </c>
      <c r="B167" s="20">
        <v>650</v>
      </c>
      <c r="C167" s="41">
        <v>8</v>
      </c>
      <c r="D167" s="42">
        <v>1</v>
      </c>
      <c r="E167" s="37" t="s">
        <v>56</v>
      </c>
      <c r="F167" s="20" t="s">
        <v>87</v>
      </c>
      <c r="G167" s="28">
        <v>5</v>
      </c>
      <c r="H167" s="129">
        <v>4.9126200000000004</v>
      </c>
      <c r="I167" s="75"/>
      <c r="J167" s="28">
        <f>G167-H167</f>
        <v>8.7379999999999569E-2</v>
      </c>
    </row>
    <row r="168" spans="1:10" ht="22.5" x14ac:dyDescent="0.25">
      <c r="A168" s="40" t="s">
        <v>101</v>
      </c>
      <c r="B168" s="20">
        <v>650</v>
      </c>
      <c r="C168" s="41">
        <v>8</v>
      </c>
      <c r="D168" s="42">
        <v>1</v>
      </c>
      <c r="E168" s="37" t="s">
        <v>56</v>
      </c>
      <c r="F168" s="20" t="s">
        <v>71</v>
      </c>
      <c r="G168" s="28">
        <v>106.5</v>
      </c>
      <c r="H168" s="129">
        <v>53.779170000000001</v>
      </c>
      <c r="I168" s="75"/>
      <c r="J168" s="28">
        <f>G168-H168</f>
        <v>52.720829999999999</v>
      </c>
    </row>
    <row r="169" spans="1:10" ht="135" x14ac:dyDescent="0.25">
      <c r="A169" s="40" t="s">
        <v>134</v>
      </c>
      <c r="B169" s="20">
        <v>650</v>
      </c>
      <c r="C169" s="41">
        <v>8</v>
      </c>
      <c r="D169" s="42">
        <v>1</v>
      </c>
      <c r="E169" s="37" t="s">
        <v>135</v>
      </c>
      <c r="F169" s="20" t="s">
        <v>50</v>
      </c>
      <c r="G169" s="28">
        <f>G170</f>
        <v>0</v>
      </c>
      <c r="H169" s="28">
        <f t="shared" ref="H169:J169" si="98">H170</f>
        <v>0</v>
      </c>
      <c r="I169" s="120">
        <v>0</v>
      </c>
      <c r="J169" s="28">
        <f t="shared" si="98"/>
        <v>0</v>
      </c>
    </row>
    <row r="170" spans="1:10" ht="22.5" x14ac:dyDescent="0.25">
      <c r="A170" s="40" t="s">
        <v>110</v>
      </c>
      <c r="B170" s="20">
        <v>650</v>
      </c>
      <c r="C170" s="41">
        <v>8</v>
      </c>
      <c r="D170" s="42">
        <v>1</v>
      </c>
      <c r="E170" s="37" t="s">
        <v>135</v>
      </c>
      <c r="F170" s="20" t="s">
        <v>80</v>
      </c>
      <c r="G170" s="28">
        <v>0</v>
      </c>
      <c r="H170" s="28">
        <v>0</v>
      </c>
      <c r="I170" s="77"/>
      <c r="J170" s="28">
        <f>G170-H170</f>
        <v>0</v>
      </c>
    </row>
    <row r="171" spans="1:10" ht="15" x14ac:dyDescent="0.25">
      <c r="A171" s="48" t="s">
        <v>153</v>
      </c>
      <c r="B171" s="20">
        <v>650</v>
      </c>
      <c r="C171" s="41">
        <v>8</v>
      </c>
      <c r="D171" s="42">
        <v>1</v>
      </c>
      <c r="E171" s="37">
        <v>590000</v>
      </c>
      <c r="F171" s="20"/>
      <c r="G171" s="28">
        <f>G172+G176</f>
        <v>524.1</v>
      </c>
      <c r="H171" s="28">
        <f t="shared" ref="H171:J171" si="99">H172+H176</f>
        <v>205.21869000000001</v>
      </c>
      <c r="I171" s="120">
        <f t="shared" ref="I171:I172" si="100">H171/G171*100</f>
        <v>39.156399542072123</v>
      </c>
      <c r="J171" s="28">
        <f t="shared" si="99"/>
        <v>318.88130999999998</v>
      </c>
    </row>
    <row r="172" spans="1:10" ht="33.75" x14ac:dyDescent="0.25">
      <c r="A172" s="40" t="s">
        <v>108</v>
      </c>
      <c r="B172" s="20">
        <v>650</v>
      </c>
      <c r="C172" s="41">
        <v>8</v>
      </c>
      <c r="D172" s="42">
        <v>1</v>
      </c>
      <c r="E172" s="37" t="s">
        <v>58</v>
      </c>
      <c r="F172" s="20" t="s">
        <v>50</v>
      </c>
      <c r="G172" s="28">
        <f>G173+G174+G175</f>
        <v>524.1</v>
      </c>
      <c r="H172" s="28">
        <f t="shared" ref="H172:J172" si="101">H173+H174+H175</f>
        <v>205.21869000000001</v>
      </c>
      <c r="I172" s="120">
        <f t="shared" si="100"/>
        <v>39.156399542072123</v>
      </c>
      <c r="J172" s="28">
        <f t="shared" si="101"/>
        <v>318.88130999999998</v>
      </c>
    </row>
    <row r="173" spans="1:10" ht="22.5" x14ac:dyDescent="0.25">
      <c r="A173" s="40" t="s">
        <v>110</v>
      </c>
      <c r="B173" s="20">
        <v>650</v>
      </c>
      <c r="C173" s="41">
        <v>8</v>
      </c>
      <c r="D173" s="42">
        <v>1</v>
      </c>
      <c r="E173" s="37" t="s">
        <v>58</v>
      </c>
      <c r="F173" s="20" t="s">
        <v>80</v>
      </c>
      <c r="G173" s="28">
        <v>378.9</v>
      </c>
      <c r="H173" s="28">
        <v>125.51563</v>
      </c>
      <c r="I173" s="77"/>
      <c r="J173" s="28">
        <f>G173-H173</f>
        <v>253.38436999999999</v>
      </c>
    </row>
    <row r="174" spans="1:10" ht="22.5" x14ac:dyDescent="0.25">
      <c r="A174" s="40" t="s">
        <v>101</v>
      </c>
      <c r="B174" s="20">
        <v>650</v>
      </c>
      <c r="C174" s="41">
        <v>8</v>
      </c>
      <c r="D174" s="42">
        <v>1</v>
      </c>
      <c r="E174" s="37" t="s">
        <v>58</v>
      </c>
      <c r="F174" s="20" t="s">
        <v>71</v>
      </c>
      <c r="G174" s="28">
        <v>117</v>
      </c>
      <c r="H174" s="28">
        <v>71.555059999999997</v>
      </c>
      <c r="I174" s="77"/>
      <c r="J174" s="28">
        <f>G174-H174</f>
        <v>45.444940000000003</v>
      </c>
    </row>
    <row r="175" spans="1:10" ht="80.25" customHeight="1" x14ac:dyDescent="0.25">
      <c r="A175" s="40" t="s">
        <v>251</v>
      </c>
      <c r="B175" s="20">
        <v>650</v>
      </c>
      <c r="C175" s="41">
        <v>8</v>
      </c>
      <c r="D175" s="42">
        <v>1</v>
      </c>
      <c r="E175" s="37">
        <v>590059</v>
      </c>
      <c r="F175" s="20">
        <v>831</v>
      </c>
      <c r="G175" s="28">
        <v>28.2</v>
      </c>
      <c r="H175" s="28">
        <v>8.1479999999999997</v>
      </c>
      <c r="I175" s="77"/>
      <c r="J175" s="28">
        <f>G175-H175</f>
        <v>20.052</v>
      </c>
    </row>
    <row r="176" spans="1:10" ht="135" x14ac:dyDescent="0.25">
      <c r="A176" s="40" t="s">
        <v>134</v>
      </c>
      <c r="B176" s="20">
        <v>650</v>
      </c>
      <c r="C176" s="41">
        <v>8</v>
      </c>
      <c r="D176" s="42">
        <v>1</v>
      </c>
      <c r="E176" s="37" t="s">
        <v>136</v>
      </c>
      <c r="F176" s="20" t="s">
        <v>50</v>
      </c>
      <c r="G176" s="28">
        <f>G177</f>
        <v>0</v>
      </c>
      <c r="H176" s="28">
        <f t="shared" ref="H176:J176" si="102">H177</f>
        <v>0</v>
      </c>
      <c r="I176" s="120">
        <v>0</v>
      </c>
      <c r="J176" s="28">
        <f t="shared" si="102"/>
        <v>0</v>
      </c>
    </row>
    <row r="177" spans="1:10" ht="22.5" x14ac:dyDescent="0.25">
      <c r="A177" s="40" t="s">
        <v>110</v>
      </c>
      <c r="B177" s="20">
        <v>650</v>
      </c>
      <c r="C177" s="41">
        <v>8</v>
      </c>
      <c r="D177" s="42">
        <v>1</v>
      </c>
      <c r="E177" s="37" t="s">
        <v>136</v>
      </c>
      <c r="F177" s="20" t="s">
        <v>80</v>
      </c>
      <c r="G177" s="28">
        <v>0</v>
      </c>
      <c r="H177" s="28"/>
      <c r="I177" s="77"/>
      <c r="J177" s="28">
        <f>G177-H177</f>
        <v>0</v>
      </c>
    </row>
    <row r="178" spans="1:10" ht="15" x14ac:dyDescent="0.25">
      <c r="A178" s="40" t="s">
        <v>93</v>
      </c>
      <c r="B178" s="20">
        <v>650</v>
      </c>
      <c r="C178" s="41">
        <v>11</v>
      </c>
      <c r="D178" s="42">
        <v>0</v>
      </c>
      <c r="E178" s="37" t="s">
        <v>66</v>
      </c>
      <c r="F178" s="20" t="s">
        <v>50</v>
      </c>
      <c r="G178" s="28">
        <f>G179</f>
        <v>3869.7599999999998</v>
      </c>
      <c r="H178" s="28">
        <f t="shared" ref="H178:J181" si="103">H179</f>
        <v>2467.4210800000001</v>
      </c>
      <c r="I178" s="120">
        <f t="shared" ref="I178:I182" si="104">H178/G178*100</f>
        <v>63.761604854047803</v>
      </c>
      <c r="J178" s="28">
        <f t="shared" si="103"/>
        <v>1402.3389199999999</v>
      </c>
    </row>
    <row r="179" spans="1:10" ht="15" x14ac:dyDescent="0.25">
      <c r="A179" s="40" t="s">
        <v>47</v>
      </c>
      <c r="B179" s="20">
        <v>650</v>
      </c>
      <c r="C179" s="41">
        <v>11</v>
      </c>
      <c r="D179" s="42">
        <v>1</v>
      </c>
      <c r="E179" s="37" t="s">
        <v>66</v>
      </c>
      <c r="F179" s="20" t="s">
        <v>50</v>
      </c>
      <c r="G179" s="28">
        <f>G180</f>
        <v>3869.7599999999998</v>
      </c>
      <c r="H179" s="28">
        <f t="shared" si="103"/>
        <v>2467.4210800000001</v>
      </c>
      <c r="I179" s="120">
        <f t="shared" si="104"/>
        <v>63.761604854047803</v>
      </c>
      <c r="J179" s="28">
        <f t="shared" si="103"/>
        <v>1402.3389199999999</v>
      </c>
    </row>
    <row r="180" spans="1:10" ht="33.75" x14ac:dyDescent="0.25">
      <c r="A180" s="48" t="s">
        <v>240</v>
      </c>
      <c r="B180" s="20">
        <v>650</v>
      </c>
      <c r="C180" s="41">
        <v>11</v>
      </c>
      <c r="D180" s="42">
        <v>1</v>
      </c>
      <c r="E180" s="37">
        <v>600000</v>
      </c>
      <c r="F180" s="20"/>
      <c r="G180" s="28">
        <f>G181</f>
        <v>3869.7599999999998</v>
      </c>
      <c r="H180" s="28">
        <f t="shared" si="103"/>
        <v>2467.4210800000001</v>
      </c>
      <c r="I180" s="120">
        <f t="shared" si="104"/>
        <v>63.761604854047803</v>
      </c>
      <c r="J180" s="28">
        <f t="shared" si="103"/>
        <v>1402.3389199999999</v>
      </c>
    </row>
    <row r="181" spans="1:10" ht="15" x14ac:dyDescent="0.25">
      <c r="A181" s="48" t="s">
        <v>154</v>
      </c>
      <c r="B181" s="20">
        <v>650</v>
      </c>
      <c r="C181" s="41">
        <v>11</v>
      </c>
      <c r="D181" s="42">
        <v>1</v>
      </c>
      <c r="E181" s="37">
        <v>610000</v>
      </c>
      <c r="F181" s="20"/>
      <c r="G181" s="28">
        <f>G182</f>
        <v>3869.7599999999998</v>
      </c>
      <c r="H181" s="28">
        <f t="shared" si="103"/>
        <v>2467.4210800000001</v>
      </c>
      <c r="I181" s="120">
        <f t="shared" si="104"/>
        <v>63.761604854047803</v>
      </c>
      <c r="J181" s="28">
        <f t="shared" si="103"/>
        <v>1402.3389199999999</v>
      </c>
    </row>
    <row r="182" spans="1:10" ht="33.75" x14ac:dyDescent="0.25">
      <c r="A182" s="40" t="s">
        <v>108</v>
      </c>
      <c r="B182" s="20">
        <v>650</v>
      </c>
      <c r="C182" s="41">
        <v>11</v>
      </c>
      <c r="D182" s="42">
        <v>1</v>
      </c>
      <c r="E182" s="37" t="s">
        <v>65</v>
      </c>
      <c r="F182" s="20" t="s">
        <v>50</v>
      </c>
      <c r="G182" s="28">
        <f>G183+G184+G185+G186+G187+G189+G188</f>
        <v>3869.7599999999998</v>
      </c>
      <c r="H182" s="28">
        <f t="shared" ref="H182:J182" si="105">H183+H184+H185+H186+H187+H189+H188</f>
        <v>2467.4210800000001</v>
      </c>
      <c r="I182" s="120">
        <f t="shared" si="104"/>
        <v>63.761604854047803</v>
      </c>
      <c r="J182" s="28">
        <f t="shared" si="105"/>
        <v>1402.3389199999999</v>
      </c>
    </row>
    <row r="183" spans="1:10" ht="22.5" x14ac:dyDescent="0.25">
      <c r="A183" s="40" t="s">
        <v>110</v>
      </c>
      <c r="B183" s="20">
        <v>650</v>
      </c>
      <c r="C183" s="41">
        <v>11</v>
      </c>
      <c r="D183" s="42">
        <v>1</v>
      </c>
      <c r="E183" s="37" t="s">
        <v>65</v>
      </c>
      <c r="F183" s="20" t="s">
        <v>80</v>
      </c>
      <c r="G183" s="28">
        <v>3112.7</v>
      </c>
      <c r="H183" s="131">
        <v>2344.2628399999999</v>
      </c>
      <c r="I183" s="74"/>
      <c r="J183" s="28">
        <f t="shared" ref="J183:J189" si="106">G183-H183</f>
        <v>768.43715999999995</v>
      </c>
    </row>
    <row r="184" spans="1:10" ht="22.5" x14ac:dyDescent="0.25">
      <c r="A184" s="40" t="s">
        <v>111</v>
      </c>
      <c r="B184" s="20">
        <v>650</v>
      </c>
      <c r="C184" s="41">
        <v>11</v>
      </c>
      <c r="D184" s="42">
        <v>1</v>
      </c>
      <c r="E184" s="37" t="s">
        <v>65</v>
      </c>
      <c r="F184" s="20" t="s">
        <v>81</v>
      </c>
      <c r="G184" s="28">
        <v>68</v>
      </c>
      <c r="H184" s="131">
        <v>31.6602</v>
      </c>
      <c r="I184" s="74"/>
      <c r="J184" s="28">
        <f t="shared" si="106"/>
        <v>36.339799999999997</v>
      </c>
    </row>
    <row r="185" spans="1:10" ht="22.5" x14ac:dyDescent="0.25">
      <c r="A185" s="40" t="s">
        <v>100</v>
      </c>
      <c r="B185" s="20">
        <v>650</v>
      </c>
      <c r="C185" s="41">
        <v>11</v>
      </c>
      <c r="D185" s="42">
        <v>1</v>
      </c>
      <c r="E185" s="37" t="s">
        <v>65</v>
      </c>
      <c r="F185" s="20" t="s">
        <v>70</v>
      </c>
      <c r="G185" s="28">
        <v>0</v>
      </c>
      <c r="H185" s="131"/>
      <c r="I185" s="74"/>
      <c r="J185" s="28">
        <f t="shared" si="106"/>
        <v>0</v>
      </c>
    </row>
    <row r="186" spans="1:10" ht="22.5" x14ac:dyDescent="0.25">
      <c r="A186" s="40" t="s">
        <v>121</v>
      </c>
      <c r="B186" s="20">
        <v>650</v>
      </c>
      <c r="C186" s="41">
        <v>11</v>
      </c>
      <c r="D186" s="42">
        <v>1</v>
      </c>
      <c r="E186" s="37" t="s">
        <v>65</v>
      </c>
      <c r="F186" s="20" t="s">
        <v>87</v>
      </c>
      <c r="G186" s="28">
        <f>18.7-20/1000</f>
        <v>18.68</v>
      </c>
      <c r="H186" s="131">
        <v>13.721030000000001</v>
      </c>
      <c r="I186" s="74"/>
      <c r="J186" s="28">
        <f t="shared" si="106"/>
        <v>4.958969999999999</v>
      </c>
    </row>
    <row r="187" spans="1:10" ht="22.5" x14ac:dyDescent="0.25">
      <c r="A187" s="40" t="s">
        <v>101</v>
      </c>
      <c r="B187" s="20">
        <v>650</v>
      </c>
      <c r="C187" s="41">
        <v>11</v>
      </c>
      <c r="D187" s="42">
        <v>1</v>
      </c>
      <c r="E187" s="37" t="s">
        <v>65</v>
      </c>
      <c r="F187" s="20" t="s">
        <v>71</v>
      </c>
      <c r="G187" s="28">
        <v>633.38</v>
      </c>
      <c r="H187" s="131">
        <v>72.896870000000007</v>
      </c>
      <c r="I187" s="74"/>
      <c r="J187" s="28">
        <f t="shared" si="106"/>
        <v>560.48312999999996</v>
      </c>
    </row>
    <row r="188" spans="1:10" ht="15" x14ac:dyDescent="0.25">
      <c r="A188" s="40" t="s">
        <v>264</v>
      </c>
      <c r="B188" s="20">
        <v>650</v>
      </c>
      <c r="C188" s="41">
        <v>11</v>
      </c>
      <c r="D188" s="42">
        <v>1</v>
      </c>
      <c r="E188" s="37" t="s">
        <v>65</v>
      </c>
      <c r="F188" s="20">
        <v>851</v>
      </c>
      <c r="G188" s="28">
        <v>9</v>
      </c>
      <c r="H188" s="131">
        <v>0</v>
      </c>
      <c r="I188" s="74"/>
      <c r="J188" s="28">
        <f t="shared" si="106"/>
        <v>9</v>
      </c>
    </row>
    <row r="189" spans="1:10" ht="15" x14ac:dyDescent="0.25">
      <c r="A189" s="40" t="s">
        <v>102</v>
      </c>
      <c r="B189" s="20">
        <v>650</v>
      </c>
      <c r="C189" s="41">
        <v>11</v>
      </c>
      <c r="D189" s="42">
        <v>1</v>
      </c>
      <c r="E189" s="37" t="s">
        <v>65</v>
      </c>
      <c r="F189" s="20" t="s">
        <v>72</v>
      </c>
      <c r="G189" s="28">
        <v>28</v>
      </c>
      <c r="H189" s="28">
        <v>4.8801399999999999</v>
      </c>
      <c r="I189" s="77"/>
      <c r="J189" s="28">
        <f t="shared" si="106"/>
        <v>23.119859999999999</v>
      </c>
    </row>
    <row r="190" spans="1:10" ht="33.75" x14ac:dyDescent="0.25">
      <c r="A190" s="40" t="s">
        <v>94</v>
      </c>
      <c r="B190" s="20">
        <v>650</v>
      </c>
      <c r="C190" s="41">
        <v>14</v>
      </c>
      <c r="D190" s="42">
        <v>0</v>
      </c>
      <c r="E190" s="37" t="s">
        <v>66</v>
      </c>
      <c r="F190" s="20" t="s">
        <v>50</v>
      </c>
      <c r="G190" s="28">
        <f>G191</f>
        <v>17.02</v>
      </c>
      <c r="H190" s="28">
        <f t="shared" ref="H190:J194" si="107">H191</f>
        <v>17.016999999999999</v>
      </c>
      <c r="I190" s="120">
        <f t="shared" ref="I190:I194" si="108">H190/G190*100</f>
        <v>99.982373678025851</v>
      </c>
      <c r="J190" s="28">
        <f t="shared" si="107"/>
        <v>3.0000000000001137E-3</v>
      </c>
    </row>
    <row r="191" spans="1:10" ht="15" x14ac:dyDescent="0.25">
      <c r="A191" s="40" t="s">
        <v>48</v>
      </c>
      <c r="B191" s="20">
        <v>650</v>
      </c>
      <c r="C191" s="41">
        <v>14</v>
      </c>
      <c r="D191" s="42">
        <v>3</v>
      </c>
      <c r="E191" s="37" t="s">
        <v>66</v>
      </c>
      <c r="F191" s="20" t="s">
        <v>50</v>
      </c>
      <c r="G191" s="28">
        <f>G192</f>
        <v>17.02</v>
      </c>
      <c r="H191" s="28">
        <f t="shared" si="107"/>
        <v>17.016999999999999</v>
      </c>
      <c r="I191" s="120">
        <f t="shared" si="108"/>
        <v>99.982373678025851</v>
      </c>
      <c r="J191" s="28">
        <f t="shared" si="107"/>
        <v>3.0000000000001137E-3</v>
      </c>
    </row>
    <row r="192" spans="1:10" ht="39.75" customHeight="1" x14ac:dyDescent="0.25">
      <c r="A192" s="40" t="s">
        <v>225</v>
      </c>
      <c r="B192" s="20">
        <v>650</v>
      </c>
      <c r="C192" s="41">
        <v>14</v>
      </c>
      <c r="D192" s="42">
        <v>3</v>
      </c>
      <c r="E192" s="37">
        <v>2500000</v>
      </c>
      <c r="F192" s="20"/>
      <c r="G192" s="28">
        <f>G193</f>
        <v>17.02</v>
      </c>
      <c r="H192" s="28">
        <f t="shared" si="107"/>
        <v>17.016999999999999</v>
      </c>
      <c r="I192" s="120">
        <f t="shared" si="108"/>
        <v>99.982373678025851</v>
      </c>
      <c r="J192" s="28">
        <f t="shared" si="107"/>
        <v>3.0000000000001137E-3</v>
      </c>
    </row>
    <row r="193" spans="1:10" ht="27.75" customHeight="1" x14ac:dyDescent="0.25">
      <c r="A193" s="40" t="s">
        <v>226</v>
      </c>
      <c r="B193" s="20">
        <v>650</v>
      </c>
      <c r="C193" s="41">
        <v>14</v>
      </c>
      <c r="D193" s="42">
        <v>3</v>
      </c>
      <c r="E193" s="37">
        <v>2510000</v>
      </c>
      <c r="F193" s="20"/>
      <c r="G193" s="28">
        <f>G194</f>
        <v>17.02</v>
      </c>
      <c r="H193" s="28">
        <f t="shared" si="107"/>
        <v>17.016999999999999</v>
      </c>
      <c r="I193" s="120">
        <f t="shared" si="108"/>
        <v>99.982373678025851</v>
      </c>
      <c r="J193" s="28">
        <f t="shared" si="107"/>
        <v>3.0000000000001137E-3</v>
      </c>
    </row>
    <row r="194" spans="1:10" ht="15" x14ac:dyDescent="0.25">
      <c r="A194" s="40" t="s">
        <v>137</v>
      </c>
      <c r="B194" s="20">
        <v>650</v>
      </c>
      <c r="C194" s="41">
        <v>14</v>
      </c>
      <c r="D194" s="42">
        <v>3</v>
      </c>
      <c r="E194" s="37" t="s">
        <v>96</v>
      </c>
      <c r="F194" s="20" t="s">
        <v>50</v>
      </c>
      <c r="G194" s="28">
        <f>G195</f>
        <v>17.02</v>
      </c>
      <c r="H194" s="28">
        <f t="shared" si="107"/>
        <v>17.016999999999999</v>
      </c>
      <c r="I194" s="120">
        <f t="shared" si="108"/>
        <v>99.982373678025851</v>
      </c>
      <c r="J194" s="28">
        <f t="shared" si="107"/>
        <v>3.0000000000001137E-3</v>
      </c>
    </row>
    <row r="195" spans="1:10" ht="15" x14ac:dyDescent="0.25">
      <c r="A195" s="40" t="s">
        <v>138</v>
      </c>
      <c r="B195" s="20">
        <v>650</v>
      </c>
      <c r="C195" s="41">
        <v>14</v>
      </c>
      <c r="D195" s="42">
        <v>3</v>
      </c>
      <c r="E195" s="37" t="s">
        <v>96</v>
      </c>
      <c r="F195" s="20" t="s">
        <v>95</v>
      </c>
      <c r="G195" s="28">
        <v>17.02</v>
      </c>
      <c r="H195" s="28">
        <v>17.016999999999999</v>
      </c>
      <c r="I195" s="77"/>
      <c r="J195" s="28">
        <f>G195-H195</f>
        <v>3.0000000000001137E-3</v>
      </c>
    </row>
    <row r="196" spans="1:10" ht="15.75" customHeight="1" x14ac:dyDescent="0.25">
      <c r="A196" s="137" t="s">
        <v>266</v>
      </c>
      <c r="B196" s="138"/>
      <c r="C196" s="138"/>
      <c r="D196" s="138"/>
      <c r="E196" s="138"/>
      <c r="F196" s="139"/>
      <c r="G196" s="46">
        <f>G6+G70+G75+G98+G124+G155+G178+G190</f>
        <v>23388.689849999999</v>
      </c>
      <c r="H196" s="79">
        <f>H6+H70+H75+H98+H124+H155+H178+H190</f>
        <v>15357.442929999999</v>
      </c>
      <c r="I196" s="127">
        <f>H196/G196*100</f>
        <v>65.66183496592906</v>
      </c>
      <c r="J196" s="46">
        <f>J6+J70+J75+J98+J124+J155+J178+J190</f>
        <v>8031.2469200000014</v>
      </c>
    </row>
    <row r="197" spans="1:10" x14ac:dyDescent="0.25">
      <c r="H197" s="91"/>
      <c r="I197" s="91"/>
    </row>
    <row r="198" spans="1:10" x14ac:dyDescent="0.25">
      <c r="H198" s="90"/>
      <c r="I198" s="90"/>
    </row>
    <row r="201" spans="1:10" x14ac:dyDescent="0.25">
      <c r="H201" s="78"/>
      <c r="I201" s="78"/>
    </row>
  </sheetData>
  <autoFilter ref="A5:H197"/>
  <mergeCells count="4">
    <mergeCell ref="A3:H3"/>
    <mergeCell ref="G1:J1"/>
    <mergeCell ref="G2:J2"/>
    <mergeCell ref="A196:F196"/>
  </mergeCells>
  <pageMargins left="0" right="0" top="0" bottom="0" header="0" footer="0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"/>
  <sheetViews>
    <sheetView workbookViewId="0">
      <selection activeCell="D1" sqref="D1:G1"/>
    </sheetView>
  </sheetViews>
  <sheetFormatPr defaultRowHeight="15" x14ac:dyDescent="0.25"/>
  <cols>
    <col min="1" max="1" width="10.28515625" style="2" customWidth="1"/>
    <col min="2" max="2" width="29.42578125" style="2" customWidth="1"/>
    <col min="3" max="3" width="40.140625" style="2" customWidth="1"/>
    <col min="4" max="4" width="19.28515625" style="2" customWidth="1"/>
    <col min="5" max="5" width="2.7109375" style="2" customWidth="1"/>
    <col min="6" max="6" width="13" style="93" customWidth="1"/>
    <col min="7" max="7" width="14.42578125" style="2" customWidth="1"/>
    <col min="8" max="16384" width="9.140625" style="2"/>
  </cols>
  <sheetData>
    <row r="1" spans="1:7" ht="45.75" customHeight="1" x14ac:dyDescent="0.25">
      <c r="D1" s="136" t="s">
        <v>298</v>
      </c>
      <c r="E1" s="136"/>
      <c r="F1" s="136"/>
      <c r="G1" s="136"/>
    </row>
    <row r="2" spans="1:7" x14ac:dyDescent="0.25">
      <c r="D2" s="87"/>
      <c r="E2" s="87"/>
      <c r="F2" s="87"/>
      <c r="G2" s="87"/>
    </row>
    <row r="3" spans="1:7" x14ac:dyDescent="0.25">
      <c r="D3" s="87"/>
      <c r="E3" s="87"/>
      <c r="F3" s="87"/>
      <c r="G3" s="87"/>
    </row>
    <row r="5" spans="1:7" x14ac:dyDescent="0.25">
      <c r="A5" s="154" t="s">
        <v>270</v>
      </c>
      <c r="B5" s="154"/>
      <c r="C5" s="154"/>
      <c r="D5" s="154"/>
      <c r="E5" s="154"/>
    </row>
    <row r="6" spans="1:7" ht="15.75" thickBot="1" x14ac:dyDescent="0.3">
      <c r="D6" s="155"/>
      <c r="E6" s="155"/>
      <c r="G6" s="2" t="s">
        <v>62</v>
      </c>
    </row>
    <row r="7" spans="1:7" ht="57.75" thickBot="1" x14ac:dyDescent="0.3">
      <c r="A7" s="94" t="s">
        <v>271</v>
      </c>
      <c r="B7" s="95" t="s">
        <v>272</v>
      </c>
      <c r="C7" s="96" t="s">
        <v>273</v>
      </c>
      <c r="D7" s="156" t="s">
        <v>283</v>
      </c>
      <c r="E7" s="157"/>
      <c r="F7" s="97" t="s">
        <v>284</v>
      </c>
      <c r="G7" s="14" t="s">
        <v>274</v>
      </c>
    </row>
    <row r="8" spans="1:7" ht="15.75" x14ac:dyDescent="0.25">
      <c r="A8" s="98">
        <v>1</v>
      </c>
      <c r="B8" s="98">
        <v>2</v>
      </c>
      <c r="C8" s="98">
        <v>3</v>
      </c>
      <c r="D8" s="158">
        <v>4</v>
      </c>
      <c r="E8" s="158"/>
      <c r="F8" s="99">
        <v>5</v>
      </c>
      <c r="G8" s="99">
        <v>6</v>
      </c>
    </row>
    <row r="9" spans="1:7" ht="31.5" x14ac:dyDescent="0.25">
      <c r="A9" s="35">
        <v>650</v>
      </c>
      <c r="B9" s="100"/>
      <c r="C9" s="101" t="s">
        <v>275</v>
      </c>
      <c r="D9" s="159"/>
      <c r="E9" s="159"/>
      <c r="F9" s="102"/>
      <c r="G9" s="103"/>
    </row>
    <row r="10" spans="1:7" ht="31.5" x14ac:dyDescent="0.25">
      <c r="A10" s="104" t="s">
        <v>50</v>
      </c>
      <c r="B10" s="89" t="s">
        <v>276</v>
      </c>
      <c r="C10" s="101" t="s">
        <v>277</v>
      </c>
      <c r="D10" s="151">
        <f>D11+D12</f>
        <v>1179.49</v>
      </c>
      <c r="E10" s="151"/>
      <c r="F10" s="81">
        <f>F12-F11</f>
        <v>-1148.97</v>
      </c>
      <c r="G10" s="82">
        <f>F10-D10</f>
        <v>-2328.46</v>
      </c>
    </row>
    <row r="11" spans="1:7" ht="31.5" x14ac:dyDescent="0.25">
      <c r="A11" s="89">
        <v>650</v>
      </c>
      <c r="B11" s="89" t="s">
        <v>278</v>
      </c>
      <c r="C11" s="105" t="s">
        <v>279</v>
      </c>
      <c r="D11" s="152">
        <v>0</v>
      </c>
      <c r="E11" s="152"/>
      <c r="F11" s="106">
        <v>2328.46</v>
      </c>
      <c r="G11" s="106">
        <f>F11-D11</f>
        <v>2328.46</v>
      </c>
    </row>
    <row r="12" spans="1:7" ht="31.5" x14ac:dyDescent="0.25">
      <c r="A12" s="89">
        <v>650</v>
      </c>
      <c r="B12" s="89" t="s">
        <v>280</v>
      </c>
      <c r="C12" s="107" t="s">
        <v>281</v>
      </c>
      <c r="D12" s="153">
        <v>1179.49</v>
      </c>
      <c r="E12" s="153"/>
      <c r="F12" s="106">
        <v>1179.49</v>
      </c>
      <c r="G12" s="106">
        <f>F12-D12</f>
        <v>0</v>
      </c>
    </row>
    <row r="13" spans="1:7" ht="31.5" x14ac:dyDescent="0.25">
      <c r="A13" s="89"/>
      <c r="B13" s="89"/>
      <c r="C13" s="108" t="s">
        <v>282</v>
      </c>
      <c r="D13" s="151">
        <f>D10</f>
        <v>1179.49</v>
      </c>
      <c r="E13" s="151"/>
      <c r="F13" s="81">
        <f>F10</f>
        <v>-1148.97</v>
      </c>
      <c r="G13" s="128">
        <f>F13-D13</f>
        <v>-2328.46</v>
      </c>
    </row>
    <row r="14" spans="1:7" x14ac:dyDescent="0.25">
      <c r="A14" s="109"/>
    </row>
  </sheetData>
  <mergeCells count="10">
    <mergeCell ref="D10:E10"/>
    <mergeCell ref="D11:E11"/>
    <mergeCell ref="D12:E12"/>
    <mergeCell ref="D13:E13"/>
    <mergeCell ref="D1:G1"/>
    <mergeCell ref="A5:E5"/>
    <mergeCell ref="D6:E6"/>
    <mergeCell ref="D7:E7"/>
    <mergeCell ref="D8:E8"/>
    <mergeCell ref="D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</vt:lpstr>
      <vt:lpstr>расходы 2015</vt:lpstr>
      <vt:lpstr>программы 2015</vt:lpstr>
      <vt:lpstr>разделы 2015</vt:lpstr>
      <vt:lpstr>расходы 2015 по стуктуре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1</cp:lastModifiedBy>
  <cp:lastPrinted>2016-12-15T04:41:29Z</cp:lastPrinted>
  <dcterms:created xsi:type="dcterms:W3CDTF">2013-11-27T09:07:44Z</dcterms:created>
  <dcterms:modified xsi:type="dcterms:W3CDTF">2016-12-15T04:49:41Z</dcterms:modified>
</cp:coreProperties>
</file>