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70" windowWidth="14235" windowHeight="6285" tabRatio="996" activeTab="7"/>
  </bookViews>
  <sheets>
    <sheet name="доходы" sheetId="54" r:id="rId1"/>
    <sheet name="расходы 2019" sheetId="29" r:id="rId2"/>
    <sheet name="программы 2019" sheetId="31" r:id="rId3"/>
    <sheet name="разделы 2019 " sheetId="52" r:id="rId4"/>
    <sheet name="расходы по структуре. 2019 " sheetId="53" r:id="rId5"/>
    <sheet name="смета ДФ" sheetId="55" r:id="rId6"/>
    <sheet name="мт" sheetId="57" r:id="rId7"/>
    <sheet name="дефицит" sheetId="56" r:id="rId8"/>
  </sheets>
  <definedNames>
    <definedName name="_xlnm._FilterDatabase" localSheetId="2" hidden="1">'программы 2019'!$A$7:$F$173</definedName>
    <definedName name="_xlnm._FilterDatabase" localSheetId="3" hidden="1">'разделы 2019 '!$A$7:$F$203</definedName>
    <definedName name="_xlnm._FilterDatabase" localSheetId="1" hidden="1">'расходы 2019'!$A$7:$F$223</definedName>
    <definedName name="_xlnm._FilterDatabase" localSheetId="4" hidden="1">'расходы по структуре. 2019 '!$A$7:$G$278</definedName>
  </definedNames>
  <calcPr calcId="145621"/>
  <fileRecoveryPr autoRecover="0"/>
</workbook>
</file>

<file path=xl/calcChain.xml><?xml version="1.0" encoding="utf-8"?>
<calcChain xmlns="http://schemas.openxmlformats.org/spreadsheetml/2006/main">
  <c r="I113" i="53" l="1"/>
  <c r="I111" i="53"/>
  <c r="I65" i="53" l="1"/>
  <c r="I66" i="53"/>
  <c r="F155" i="31" l="1"/>
  <c r="H54" i="29"/>
  <c r="G54" i="29"/>
  <c r="F54" i="29"/>
  <c r="H61" i="29"/>
  <c r="F72" i="31"/>
  <c r="F54" i="31"/>
  <c r="I69" i="53"/>
  <c r="I68" i="53" s="1"/>
  <c r="G69" i="53"/>
  <c r="G68" i="53" s="1"/>
  <c r="I80" i="53"/>
  <c r="H68" i="53" l="1"/>
  <c r="H69" i="53"/>
  <c r="E54" i="31"/>
  <c r="E55" i="31"/>
  <c r="I54" i="53" l="1"/>
  <c r="F13" i="56"/>
  <c r="F10" i="56"/>
  <c r="G13" i="56"/>
  <c r="G10" i="56" s="1"/>
  <c r="G12" i="56"/>
  <c r="E26" i="54"/>
  <c r="E21" i="54"/>
  <c r="E18" i="54"/>
  <c r="E16" i="54"/>
  <c r="F71" i="31" l="1"/>
  <c r="F70" i="31" s="1"/>
  <c r="F69" i="31"/>
  <c r="F68" i="31" s="1"/>
  <c r="F67" i="31" s="1"/>
  <c r="F66" i="31"/>
  <c r="F63" i="31"/>
  <c r="E63" i="31" s="1"/>
  <c r="F61" i="31"/>
  <c r="E61" i="31" s="1"/>
  <c r="F104" i="31"/>
  <c r="F103" i="31" s="1"/>
  <c r="F145" i="31"/>
  <c r="F144" i="31" s="1"/>
  <c r="F143" i="31" s="1"/>
  <c r="F140" i="31"/>
  <c r="F139" i="31" s="1"/>
  <c r="F135" i="31"/>
  <c r="F133" i="31"/>
  <c r="E155" i="31"/>
  <c r="F158" i="31"/>
  <c r="F157" i="31" s="1"/>
  <c r="F156" i="31" s="1"/>
  <c r="F20" i="31"/>
  <c r="F19" i="31" s="1"/>
  <c r="F18" i="31" s="1"/>
  <c r="F16" i="31"/>
  <c r="F14" i="31"/>
  <c r="F35" i="31"/>
  <c r="F34" i="31"/>
  <c r="F33" i="31" s="1"/>
  <c r="F31" i="31"/>
  <c r="F29" i="31" s="1"/>
  <c r="F24" i="31" s="1"/>
  <c r="F23" i="31" s="1"/>
  <c r="F28" i="31"/>
  <c r="F26" i="31"/>
  <c r="F25" i="31" s="1"/>
  <c r="F11" i="31"/>
  <c r="F10" i="31" s="1"/>
  <c r="E12" i="31"/>
  <c r="E15" i="31"/>
  <c r="E17" i="31"/>
  <c r="E21" i="31"/>
  <c r="E27" i="31"/>
  <c r="E30" i="31"/>
  <c r="E32" i="31"/>
  <c r="E36" i="31"/>
  <c r="E60" i="31"/>
  <c r="E105" i="31"/>
  <c r="E134" i="31"/>
  <c r="E136" i="31"/>
  <c r="E141" i="31"/>
  <c r="E146" i="31"/>
  <c r="G26" i="29"/>
  <c r="G31" i="29"/>
  <c r="G37" i="29"/>
  <c r="G39" i="29"/>
  <c r="G40" i="29"/>
  <c r="G42" i="29"/>
  <c r="G61" i="29"/>
  <c r="G74" i="29"/>
  <c r="G79" i="29"/>
  <c r="G95" i="29"/>
  <c r="G146" i="29"/>
  <c r="G188" i="29"/>
  <c r="G189" i="29"/>
  <c r="G209" i="29"/>
  <c r="H60" i="29"/>
  <c r="H59" i="29" s="1"/>
  <c r="H78" i="29"/>
  <c r="H77" i="29" s="1"/>
  <c r="H73" i="29"/>
  <c r="H72" i="29" s="1"/>
  <c r="H71" i="29" s="1"/>
  <c r="H70" i="29" s="1"/>
  <c r="F118" i="29"/>
  <c r="H124" i="29"/>
  <c r="H123" i="29" s="1"/>
  <c r="H152" i="29"/>
  <c r="H151" i="29" s="1"/>
  <c r="H150" i="29" s="1"/>
  <c r="H149" i="29"/>
  <c r="H147" i="29"/>
  <c r="G147" i="29" s="1"/>
  <c r="H144" i="29"/>
  <c r="H143" i="29" s="1"/>
  <c r="H142" i="29" s="1"/>
  <c r="H208" i="29"/>
  <c r="H207" i="29" s="1"/>
  <c r="H206" i="29" s="1"/>
  <c r="H205" i="29" s="1"/>
  <c r="H182" i="29"/>
  <c r="H181" i="29" s="1"/>
  <c r="H180" i="29" s="1"/>
  <c r="H179" i="29" s="1"/>
  <c r="H178" i="29" s="1"/>
  <c r="H177" i="29" s="1"/>
  <c r="H187" i="29"/>
  <c r="H186" i="29" s="1"/>
  <c r="D9" i="54"/>
  <c r="D8" i="57"/>
  <c r="D21" i="57"/>
  <c r="B21" i="57"/>
  <c r="B17" i="57"/>
  <c r="C8" i="57"/>
  <c r="C17" i="57"/>
  <c r="C21" i="57"/>
  <c r="D13" i="57"/>
  <c r="B7" i="57"/>
  <c r="E44" i="54"/>
  <c r="H61" i="53"/>
  <c r="H185" i="29" l="1"/>
  <c r="H76" i="29"/>
  <c r="F132" i="31"/>
  <c r="F131" i="31" s="1"/>
  <c r="F142" i="31"/>
  <c r="F138" i="31"/>
  <c r="F137" i="31" s="1"/>
  <c r="F62" i="31"/>
  <c r="F59" i="31" s="1"/>
  <c r="E69" i="31"/>
  <c r="F65" i="31"/>
  <c r="F64" i="31" s="1"/>
  <c r="F102" i="31"/>
  <c r="F101" i="31" s="1"/>
  <c r="F22" i="31"/>
  <c r="F154" i="31"/>
  <c r="F153" i="31" s="1"/>
  <c r="E158" i="31"/>
  <c r="F13" i="31"/>
  <c r="G124" i="29"/>
  <c r="G152" i="29"/>
  <c r="G144" i="29"/>
  <c r="H148" i="29"/>
  <c r="G149" i="29"/>
  <c r="G182" i="29"/>
  <c r="I74" i="53"/>
  <c r="F58" i="31" s="1"/>
  <c r="I276" i="53"/>
  <c r="I277" i="53"/>
  <c r="I253" i="53"/>
  <c r="I125" i="53"/>
  <c r="I128" i="53"/>
  <c r="I110" i="53"/>
  <c r="H86" i="29" s="1"/>
  <c r="I273" i="53"/>
  <c r="H44" i="53"/>
  <c r="H45" i="53"/>
  <c r="H46" i="53"/>
  <c r="H47" i="53"/>
  <c r="H48" i="53"/>
  <c r="I268" i="53"/>
  <c r="I267" i="53" s="1"/>
  <c r="I241" i="53"/>
  <c r="H211" i="53"/>
  <c r="I176" i="53"/>
  <c r="I159" i="53"/>
  <c r="H160" i="53"/>
  <c r="G159" i="53"/>
  <c r="G158" i="53" s="1"/>
  <c r="F123" i="29" s="1"/>
  <c r="G123" i="29" s="1"/>
  <c r="H153" i="53"/>
  <c r="I152" i="53"/>
  <c r="F125" i="31" s="1"/>
  <c r="I53" i="53"/>
  <c r="I24" i="53"/>
  <c r="H184" i="29" l="1"/>
  <c r="H75" i="29"/>
  <c r="H47" i="29"/>
  <c r="H46" i="29" s="1"/>
  <c r="F41" i="31"/>
  <c r="H217" i="29"/>
  <c r="H216" i="29" s="1"/>
  <c r="F82" i="31"/>
  <c r="E125" i="31"/>
  <c r="F124" i="31"/>
  <c r="E124" i="31" s="1"/>
  <c r="I158" i="53"/>
  <c r="H158" i="53" s="1"/>
  <c r="F130" i="31"/>
  <c r="F9" i="31"/>
  <c r="I266" i="53"/>
  <c r="H58" i="29"/>
  <c r="G58" i="29" s="1"/>
  <c r="H152" i="53"/>
  <c r="H119" i="29"/>
  <c r="H159" i="53"/>
  <c r="G86" i="29"/>
  <c r="H85" i="29"/>
  <c r="H145" i="29"/>
  <c r="I151" i="53"/>
  <c r="I23" i="53"/>
  <c r="I22" i="53" s="1"/>
  <c r="F52" i="31" s="1"/>
  <c r="I15" i="53"/>
  <c r="H183" i="29" l="1"/>
  <c r="H69" i="29"/>
  <c r="H20" i="29"/>
  <c r="G20" i="29" s="1"/>
  <c r="G47" i="29"/>
  <c r="F51" i="31"/>
  <c r="F50" i="31" s="1"/>
  <c r="E52" i="31"/>
  <c r="E41" i="31"/>
  <c r="F40" i="31"/>
  <c r="G217" i="29"/>
  <c r="E82" i="31"/>
  <c r="F81" i="31"/>
  <c r="E130" i="31"/>
  <c r="F129" i="31"/>
  <c r="E129" i="31" s="1"/>
  <c r="H118" i="29"/>
  <c r="G118" i="29" s="1"/>
  <c r="G119" i="29"/>
  <c r="H141" i="29"/>
  <c r="H151" i="53"/>
  <c r="H140" i="29" l="1"/>
  <c r="E26" i="55"/>
  <c r="H139" i="29" l="1"/>
  <c r="D13" i="56"/>
  <c r="C8" i="54" l="1"/>
  <c r="G213" i="53" l="1"/>
  <c r="G212" i="53" s="1"/>
  <c r="D154" i="31"/>
  <c r="D153" i="31" s="1"/>
  <c r="F172" i="29"/>
  <c r="F171" i="29" s="1"/>
  <c r="F13" i="29"/>
  <c r="F12" i="29" s="1"/>
  <c r="F11" i="29" s="1"/>
  <c r="F10" i="29" s="1"/>
  <c r="F9" i="29" s="1"/>
  <c r="F19" i="29"/>
  <c r="F18" i="29" s="1"/>
  <c r="F17" i="29" s="1"/>
  <c r="F16" i="29" s="1"/>
  <c r="F15" i="29" s="1"/>
  <c r="F25" i="29"/>
  <c r="F24" i="29" s="1"/>
  <c r="F23" i="29" s="1"/>
  <c r="F22" i="29" s="1"/>
  <c r="F30" i="29"/>
  <c r="F29" i="29" s="1"/>
  <c r="F28" i="29" s="1"/>
  <c r="F27" i="29" s="1"/>
  <c r="F36" i="29"/>
  <c r="F35" i="29" s="1"/>
  <c r="F34" i="29" s="1"/>
  <c r="F33" i="29" s="1"/>
  <c r="F32" i="29" s="1"/>
  <c r="F41" i="29"/>
  <c r="G41" i="29" s="1"/>
  <c r="F46" i="29"/>
  <c r="G46" i="29" s="1"/>
  <c r="F48" i="29"/>
  <c r="F50" i="29"/>
  <c r="F56" i="29"/>
  <c r="F53" i="29" s="1"/>
  <c r="F60" i="29"/>
  <c r="F65" i="29"/>
  <c r="F67" i="29"/>
  <c r="F73" i="29"/>
  <c r="F78" i="29"/>
  <c r="F85" i="29"/>
  <c r="F97" i="29"/>
  <c r="F94" i="29" s="1"/>
  <c r="F93" i="29" s="1"/>
  <c r="F92" i="29" s="1"/>
  <c r="F91" i="29" s="1"/>
  <c r="F90" i="29" s="1"/>
  <c r="F104" i="29"/>
  <c r="F103" i="29" s="1"/>
  <c r="F102" i="29" s="1"/>
  <c r="F101" i="29" s="1"/>
  <c r="F109" i="29"/>
  <c r="F108" i="29" s="1"/>
  <c r="F107" i="29" s="1"/>
  <c r="F106" i="29" s="1"/>
  <c r="F116" i="29"/>
  <c r="F115" i="29" s="1"/>
  <c r="F121" i="29"/>
  <c r="F120" i="29" s="1"/>
  <c r="F131" i="29"/>
  <c r="F130" i="29" s="1"/>
  <c r="F129" i="29" s="1"/>
  <c r="F128" i="29" s="1"/>
  <c r="F127" i="29" s="1"/>
  <c r="F126" i="29" s="1"/>
  <c r="F137" i="29"/>
  <c r="F136" i="29" s="1"/>
  <c r="F135" i="29" s="1"/>
  <c r="F134" i="29" s="1"/>
  <c r="F133" i="29" s="1"/>
  <c r="F143" i="29"/>
  <c r="F148" i="29"/>
  <c r="F151" i="29"/>
  <c r="F159" i="29"/>
  <c r="F158" i="29" s="1"/>
  <c r="F162" i="29"/>
  <c r="F161" i="29" s="1"/>
  <c r="F169" i="29"/>
  <c r="F168" i="29" s="1"/>
  <c r="F175" i="29"/>
  <c r="F174" i="29" s="1"/>
  <c r="F181" i="29"/>
  <c r="F187" i="29"/>
  <c r="F195" i="29"/>
  <c r="F197" i="29"/>
  <c r="F200" i="29"/>
  <c r="F199" i="29" s="1"/>
  <c r="F203" i="29"/>
  <c r="F202" i="29" s="1"/>
  <c r="F208" i="29"/>
  <c r="F216" i="29"/>
  <c r="G216" i="29" s="1"/>
  <c r="F218" i="29"/>
  <c r="F220" i="29"/>
  <c r="C18" i="55"/>
  <c r="C19" i="55"/>
  <c r="C17" i="55"/>
  <c r="D29" i="54"/>
  <c r="D30" i="54"/>
  <c r="E30" i="54"/>
  <c r="C30" i="54"/>
  <c r="D31" i="54"/>
  <c r="F194" i="29" l="1"/>
  <c r="F207" i="29"/>
  <c r="G208" i="29"/>
  <c r="F145" i="29"/>
  <c r="G145" i="29" s="1"/>
  <c r="G148" i="29"/>
  <c r="F186" i="29"/>
  <c r="G187" i="29"/>
  <c r="F142" i="29"/>
  <c r="G143" i="29"/>
  <c r="F84" i="29"/>
  <c r="F83" i="29" s="1"/>
  <c r="F82" i="29" s="1"/>
  <c r="F81" i="29" s="1"/>
  <c r="F80" i="29" s="1"/>
  <c r="G85" i="29"/>
  <c r="F64" i="29"/>
  <c r="F63" i="29" s="1"/>
  <c r="F62" i="29" s="1"/>
  <c r="F180" i="29"/>
  <c r="G181" i="29"/>
  <c r="F77" i="29"/>
  <c r="G78" i="29"/>
  <c r="F59" i="29"/>
  <c r="G59" i="29" s="1"/>
  <c r="G60" i="29"/>
  <c r="F150" i="29"/>
  <c r="G150" i="29" s="1"/>
  <c r="G151" i="29"/>
  <c r="F72" i="29"/>
  <c r="G73" i="29"/>
  <c r="F114" i="29"/>
  <c r="F113" i="29" s="1"/>
  <c r="F112" i="29" s="1"/>
  <c r="F111" i="29" s="1"/>
  <c r="F89" i="29" s="1"/>
  <c r="F215" i="29"/>
  <c r="F214" i="29" s="1"/>
  <c r="F213" i="29" s="1"/>
  <c r="F212" i="29" s="1"/>
  <c r="F211" i="29" s="1"/>
  <c r="F157" i="29"/>
  <c r="F156" i="29" s="1"/>
  <c r="F155" i="29" s="1"/>
  <c r="F154" i="29" s="1"/>
  <c r="F100" i="29"/>
  <c r="F99" i="29" s="1"/>
  <c r="F167" i="29"/>
  <c r="F166" i="29" s="1"/>
  <c r="F165" i="29" s="1"/>
  <c r="F164" i="29" s="1"/>
  <c r="F45" i="29"/>
  <c r="F44" i="29" s="1"/>
  <c r="F193" i="29"/>
  <c r="F192" i="29" s="1"/>
  <c r="F21" i="29"/>
  <c r="F43" i="29" l="1"/>
  <c r="F185" i="29"/>
  <c r="G186" i="29"/>
  <c r="F71" i="29"/>
  <c r="G72" i="29"/>
  <c r="F179" i="29"/>
  <c r="G180" i="29"/>
  <c r="F141" i="29"/>
  <c r="G142" i="29"/>
  <c r="F76" i="29"/>
  <c r="G77" i="29"/>
  <c r="F206" i="29"/>
  <c r="G207" i="29"/>
  <c r="F8" i="29"/>
  <c r="D33" i="54"/>
  <c r="D35" i="54"/>
  <c r="D11" i="54"/>
  <c r="D10" i="54"/>
  <c r="F205" i="29" l="1"/>
  <c r="G206" i="29"/>
  <c r="F140" i="29"/>
  <c r="G141" i="29"/>
  <c r="F70" i="29"/>
  <c r="G71" i="29"/>
  <c r="F75" i="29"/>
  <c r="G75" i="29" s="1"/>
  <c r="G76" i="29"/>
  <c r="F178" i="29"/>
  <c r="G179" i="29"/>
  <c r="F184" i="29"/>
  <c r="G185" i="29"/>
  <c r="E34" i="54"/>
  <c r="D34" i="54"/>
  <c r="C34" i="54"/>
  <c r="G70" i="29" l="1"/>
  <c r="F69" i="29"/>
  <c r="G69" i="29" s="1"/>
  <c r="G205" i="29"/>
  <c r="F191" i="29"/>
  <c r="F190" i="29" s="1"/>
  <c r="F183" i="29"/>
  <c r="G183" i="29" s="1"/>
  <c r="G184" i="29"/>
  <c r="F139" i="29"/>
  <c r="G140" i="29"/>
  <c r="F177" i="29"/>
  <c r="G178" i="29"/>
  <c r="E32" i="54"/>
  <c r="G177" i="29" l="1"/>
  <c r="F153" i="29"/>
  <c r="G139" i="29"/>
  <c r="F125" i="29"/>
  <c r="I169" i="53"/>
  <c r="H168" i="53"/>
  <c r="H167" i="53" s="1"/>
  <c r="H166" i="53" s="1"/>
  <c r="H165" i="53" s="1"/>
  <c r="H164" i="53" s="1"/>
  <c r="H163" i="53" s="1"/>
  <c r="H162" i="53" s="1"/>
  <c r="C9" i="55"/>
  <c r="E8" i="55"/>
  <c r="F222" i="29" l="1"/>
  <c r="C24" i="54"/>
  <c r="C32" i="54"/>
  <c r="D32" i="54" s="1"/>
  <c r="D13" i="54"/>
  <c r="D20" i="54"/>
  <c r="D23" i="54"/>
  <c r="D25" i="54"/>
  <c r="D38" i="54"/>
  <c r="D46" i="54"/>
  <c r="E45" i="54"/>
  <c r="C45" i="54"/>
  <c r="E43" i="54"/>
  <c r="C43" i="54"/>
  <c r="E42" i="54"/>
  <c r="D42" i="54" s="1"/>
  <c r="E41" i="54"/>
  <c r="D41" i="54" s="1"/>
  <c r="E40" i="54"/>
  <c r="D40" i="54" s="1"/>
  <c r="C39" i="54"/>
  <c r="E39" i="54" s="1"/>
  <c r="D39" i="54" s="1"/>
  <c r="E37" i="54"/>
  <c r="C37" i="54"/>
  <c r="E28" i="54"/>
  <c r="C28" i="54"/>
  <c r="D27" i="54"/>
  <c r="E22" i="54"/>
  <c r="C22" i="54"/>
  <c r="E19" i="54"/>
  <c r="C19" i="54"/>
  <c r="C17" i="54" s="1"/>
  <c r="C15" i="54"/>
  <c r="C14" i="54" s="1"/>
  <c r="D12" i="54"/>
  <c r="C9" i="54"/>
  <c r="C47" i="54" l="1"/>
  <c r="D37" i="54"/>
  <c r="D45" i="54"/>
  <c r="D22" i="54"/>
  <c r="C36" i="54"/>
  <c r="D43" i="54"/>
  <c r="E9" i="54"/>
  <c r="D19" i="54"/>
  <c r="E36" i="54"/>
  <c r="D36" i="54" s="1"/>
  <c r="D28" i="54"/>
  <c r="E16" i="55" l="1"/>
  <c r="D9" i="55" s="1"/>
  <c r="D17" i="55" s="1"/>
  <c r="E9" i="55"/>
  <c r="I231" i="53" l="1"/>
  <c r="G43" i="52"/>
  <c r="G45" i="52"/>
  <c r="G47" i="52"/>
  <c r="G50" i="52"/>
  <c r="G55" i="52"/>
  <c r="G57" i="52"/>
  <c r="G63" i="52"/>
  <c r="G68" i="52"/>
  <c r="G75" i="52"/>
  <c r="G77" i="52"/>
  <c r="G85" i="52"/>
  <c r="G92" i="52"/>
  <c r="G97" i="52"/>
  <c r="G104" i="52"/>
  <c r="G107" i="52"/>
  <c r="G115" i="52"/>
  <c r="G121" i="52"/>
  <c r="G127" i="52"/>
  <c r="G130" i="52"/>
  <c r="G133" i="52"/>
  <c r="G136" i="52"/>
  <c r="G137" i="52"/>
  <c r="G138" i="52"/>
  <c r="G139" i="52"/>
  <c r="G140" i="52"/>
  <c r="G141" i="52"/>
  <c r="G142" i="52"/>
  <c r="G143" i="52"/>
  <c r="G144" i="52"/>
  <c r="G151" i="52"/>
  <c r="G154" i="52"/>
  <c r="G160" i="52"/>
  <c r="G170" i="52"/>
  <c r="G172" i="52"/>
  <c r="G176" i="52"/>
  <c r="G177" i="52"/>
  <c r="G178" i="52"/>
  <c r="G179" i="52"/>
  <c r="G180" i="52"/>
  <c r="G181" i="52"/>
  <c r="G182" i="52"/>
  <c r="G183" i="52"/>
  <c r="G184" i="52"/>
  <c r="G189" i="52"/>
  <c r="I168" i="53"/>
  <c r="H182" i="53"/>
  <c r="H183" i="53"/>
  <c r="H184" i="53"/>
  <c r="H187" i="53"/>
  <c r="H190" i="53"/>
  <c r="H199" i="53"/>
  <c r="H203" i="53"/>
  <c r="H214" i="53"/>
  <c r="H218" i="53"/>
  <c r="H225" i="53"/>
  <c r="H239" i="53"/>
  <c r="H242" i="53"/>
  <c r="H245" i="53"/>
  <c r="H266" i="53"/>
  <c r="H269" i="53"/>
  <c r="H270" i="53"/>
  <c r="H273" i="53"/>
  <c r="H276" i="53"/>
  <c r="H277" i="53"/>
  <c r="H25" i="53"/>
  <c r="H24" i="53"/>
  <c r="H16" i="53"/>
  <c r="H157" i="53"/>
  <c r="H150" i="53"/>
  <c r="H142" i="53"/>
  <c r="H136" i="53"/>
  <c r="H111" i="53"/>
  <c r="H97" i="53"/>
  <c r="H90" i="53"/>
  <c r="H89" i="53"/>
  <c r="H86" i="53"/>
  <c r="H76" i="53"/>
  <c r="H75" i="53"/>
  <c r="H74" i="53"/>
  <c r="H73" i="53"/>
  <c r="H64" i="53"/>
  <c r="H59" i="53"/>
  <c r="H56" i="53"/>
  <c r="H55" i="53"/>
  <c r="H42" i="53"/>
  <c r="H36" i="53"/>
  <c r="H31" i="53"/>
  <c r="I213" i="53"/>
  <c r="I85" i="53"/>
  <c r="G14" i="52"/>
  <c r="G20" i="52"/>
  <c r="G26" i="52"/>
  <c r="G31" i="52"/>
  <c r="G37" i="52"/>
  <c r="H253" i="53"/>
  <c r="H66" i="29" l="1"/>
  <c r="H65" i="29" s="1"/>
  <c r="F110" i="31"/>
  <c r="H213" i="53"/>
  <c r="H173" i="29"/>
  <c r="H132" i="29"/>
  <c r="I212" i="53"/>
  <c r="H212" i="53" s="1"/>
  <c r="G61" i="53"/>
  <c r="G58" i="53"/>
  <c r="G57" i="53" s="1"/>
  <c r="G54" i="53"/>
  <c r="H54" i="53" s="1"/>
  <c r="D109" i="31"/>
  <c r="D71" i="31"/>
  <c r="D70" i="31" s="1"/>
  <c r="G53" i="53" l="1"/>
  <c r="G52" i="53" s="1"/>
  <c r="G51" i="53" s="1"/>
  <c r="F109" i="31"/>
  <c r="E110" i="31"/>
  <c r="G66" i="29"/>
  <c r="H131" i="29"/>
  <c r="G132" i="29"/>
  <c r="H172" i="29"/>
  <c r="G173" i="29"/>
  <c r="G65" i="29"/>
  <c r="G231" i="53"/>
  <c r="G230" i="53" s="1"/>
  <c r="G229" i="53" s="1"/>
  <c r="G228" i="53" s="1"/>
  <c r="G227" i="53" s="1"/>
  <c r="G226" i="53" s="1"/>
  <c r="I249" i="53"/>
  <c r="F100" i="31" l="1"/>
  <c r="H249" i="53"/>
  <c r="E109" i="31"/>
  <c r="H130" i="29"/>
  <c r="G131" i="29"/>
  <c r="H171" i="29"/>
  <c r="G171" i="29" s="1"/>
  <c r="G172" i="29"/>
  <c r="I233" i="53"/>
  <c r="H163" i="52" s="1"/>
  <c r="I84" i="53"/>
  <c r="G79" i="53"/>
  <c r="G78" i="53" s="1"/>
  <c r="G77" i="53" s="1"/>
  <c r="F99" i="31" l="1"/>
  <c r="E100" i="31"/>
  <c r="H129" i="29"/>
  <c r="G130" i="29"/>
  <c r="A162" i="52"/>
  <c r="A161" i="52"/>
  <c r="F162" i="52"/>
  <c r="H162" i="52"/>
  <c r="F98" i="31" l="1"/>
  <c r="H128" i="29"/>
  <c r="G129" i="29"/>
  <c r="G162" i="52"/>
  <c r="F161" i="52"/>
  <c r="H161" i="52"/>
  <c r="D35" i="31"/>
  <c r="E35" i="31" s="1"/>
  <c r="D34" i="31"/>
  <c r="D111" i="31"/>
  <c r="D108" i="31" s="1"/>
  <c r="D107" i="31" s="1"/>
  <c r="D33" i="31" l="1"/>
  <c r="E33" i="31" s="1"/>
  <c r="E34" i="31"/>
  <c r="H127" i="29"/>
  <c r="G128" i="29"/>
  <c r="G161" i="52"/>
  <c r="G66" i="53"/>
  <c r="H126" i="29" l="1"/>
  <c r="G127" i="29"/>
  <c r="H128" i="53"/>
  <c r="H125" i="53"/>
  <c r="G275" i="53"/>
  <c r="G274" i="53" s="1"/>
  <c r="G272" i="53"/>
  <c r="G271" i="53" s="1"/>
  <c r="G268" i="53"/>
  <c r="G259" i="53"/>
  <c r="G258" i="53" s="1"/>
  <c r="G257" i="53" s="1"/>
  <c r="G256" i="53" s="1"/>
  <c r="G255" i="53" s="1"/>
  <c r="G254" i="53" s="1"/>
  <c r="G252" i="53"/>
  <c r="G251" i="53" s="1"/>
  <c r="G250" i="53" s="1"/>
  <c r="G248" i="53"/>
  <c r="G247" i="53"/>
  <c r="G246" i="53" s="1"/>
  <c r="G244" i="53"/>
  <c r="G241" i="53"/>
  <c r="H241" i="53" s="1"/>
  <c r="G224" i="53"/>
  <c r="G223" i="53" s="1"/>
  <c r="G222" i="53" s="1"/>
  <c r="G221" i="53" s="1"/>
  <c r="G220" i="53" s="1"/>
  <c r="G219" i="53" s="1"/>
  <c r="G217" i="53"/>
  <c r="G216" i="53" s="1"/>
  <c r="G215" i="53" s="1"/>
  <c r="G210" i="53"/>
  <c r="G209" i="53" s="1"/>
  <c r="G208" i="53" s="1"/>
  <c r="G202" i="53"/>
  <c r="G201" i="53" s="1"/>
  <c r="G200" i="53" s="1"/>
  <c r="G198" i="53"/>
  <c r="G197" i="53" s="1"/>
  <c r="G196" i="53" s="1"/>
  <c r="G189" i="53"/>
  <c r="G188" i="53" s="1"/>
  <c r="G186" i="53"/>
  <c r="G185" i="53" s="1"/>
  <c r="G181" i="53"/>
  <c r="G180" i="53" s="1"/>
  <c r="G175" i="53"/>
  <c r="G174" i="53" s="1"/>
  <c r="G173" i="53" s="1"/>
  <c r="G172" i="53" s="1"/>
  <c r="G171" i="53" s="1"/>
  <c r="G170" i="53" s="1"/>
  <c r="G168" i="53"/>
  <c r="G156" i="53"/>
  <c r="G154" i="53"/>
  <c r="G149" i="53"/>
  <c r="G147" i="53"/>
  <c r="G141" i="53"/>
  <c r="G140" i="53" s="1"/>
  <c r="G139" i="53" s="1"/>
  <c r="G138" i="53" s="1"/>
  <c r="G137" i="53" s="1"/>
  <c r="G135" i="53"/>
  <c r="G134" i="53" s="1"/>
  <c r="G133" i="53" s="1"/>
  <c r="G132" i="53" s="1"/>
  <c r="G131" i="53" s="1"/>
  <c r="G127" i="53"/>
  <c r="G126" i="53" s="1"/>
  <c r="G124" i="53"/>
  <c r="G123" i="53" s="1"/>
  <c r="H116" i="53"/>
  <c r="G113" i="53"/>
  <c r="H113" i="53" s="1"/>
  <c r="G112" i="53"/>
  <c r="H112" i="53" s="1"/>
  <c r="G103" i="53"/>
  <c r="G102" i="53" s="1"/>
  <c r="G101" i="53" s="1"/>
  <c r="G100" i="53" s="1"/>
  <c r="G99" i="53" s="1"/>
  <c r="G98" i="53" s="1"/>
  <c r="G96" i="53"/>
  <c r="G95" i="53" s="1"/>
  <c r="G94" i="53" s="1"/>
  <c r="G93" i="53" s="1"/>
  <c r="G92" i="53" s="1"/>
  <c r="G88" i="53"/>
  <c r="G85" i="53"/>
  <c r="G72" i="53"/>
  <c r="G67" i="53" s="1"/>
  <c r="G50" i="53" s="1"/>
  <c r="G49" i="53" s="1"/>
  <c r="G63" i="53"/>
  <c r="G41" i="53"/>
  <c r="G40" i="53" s="1"/>
  <c r="G39" i="53" s="1"/>
  <c r="G38" i="53" s="1"/>
  <c r="G37" i="53" s="1"/>
  <c r="G35" i="53"/>
  <c r="G34" i="53" s="1"/>
  <c r="G33" i="53" s="1"/>
  <c r="G32" i="53" s="1"/>
  <c r="G30" i="53"/>
  <c r="G29" i="53" s="1"/>
  <c r="G28" i="53" s="1"/>
  <c r="G27" i="53" s="1"/>
  <c r="G23" i="53"/>
  <c r="H23" i="53" s="1"/>
  <c r="G15" i="53"/>
  <c r="H36" i="29"/>
  <c r="H30" i="29"/>
  <c r="H25" i="29"/>
  <c r="H19" i="29"/>
  <c r="G19" i="29" s="1"/>
  <c r="H24" i="29" l="1"/>
  <c r="G25" i="29"/>
  <c r="H29" i="29"/>
  <c r="G30" i="29"/>
  <c r="H35" i="29"/>
  <c r="G36" i="29"/>
  <c r="G110" i="53"/>
  <c r="G109" i="53" s="1"/>
  <c r="G22" i="53"/>
  <c r="G21" i="53" s="1"/>
  <c r="G20" i="53" s="1"/>
  <c r="G19" i="53" s="1"/>
  <c r="G18" i="53" s="1"/>
  <c r="G17" i="53" s="1"/>
  <c r="G14" i="53"/>
  <c r="G13" i="53" s="1"/>
  <c r="H15" i="53"/>
  <c r="G267" i="53"/>
  <c r="H268" i="53"/>
  <c r="G115" i="53"/>
  <c r="G114" i="53" s="1"/>
  <c r="G240" i="53"/>
  <c r="G126" i="29"/>
  <c r="G84" i="53"/>
  <c r="H84" i="53" s="1"/>
  <c r="H83" i="53" s="1"/>
  <c r="H82" i="53" s="1"/>
  <c r="H81" i="53" s="1"/>
  <c r="H85" i="53"/>
  <c r="G265" i="53"/>
  <c r="G264" i="53" s="1"/>
  <c r="G263" i="53" s="1"/>
  <c r="G262" i="53" s="1"/>
  <c r="G261" i="53" s="1"/>
  <c r="G260" i="53" s="1"/>
  <c r="G26" i="53"/>
  <c r="G167" i="53"/>
  <c r="G207" i="53"/>
  <c r="G206" i="53" s="1"/>
  <c r="G205" i="53" s="1"/>
  <c r="G204" i="53" s="1"/>
  <c r="G195" i="53"/>
  <c r="G194" i="53" s="1"/>
  <c r="G193" i="53" s="1"/>
  <c r="G192" i="53" s="1"/>
  <c r="G122" i="53"/>
  <c r="G121" i="53" s="1"/>
  <c r="G120" i="53" s="1"/>
  <c r="G119" i="53" s="1"/>
  <c r="G118" i="53" s="1"/>
  <c r="H18" i="29"/>
  <c r="G18" i="29" s="1"/>
  <c r="G179" i="53"/>
  <c r="G178" i="53" s="1"/>
  <c r="G177" i="53" s="1"/>
  <c r="G146" i="53"/>
  <c r="G145" i="53" s="1"/>
  <c r="G144" i="53" s="1"/>
  <c r="G143" i="53" s="1"/>
  <c r="G243" i="53"/>
  <c r="G130" i="53"/>
  <c r="G129" i="53" s="1"/>
  <c r="G91" i="53"/>
  <c r="G108" i="53" l="1"/>
  <c r="G107" i="53" s="1"/>
  <c r="G106" i="53" s="1"/>
  <c r="G105" i="53" s="1"/>
  <c r="G104" i="53" s="1"/>
  <c r="H34" i="29"/>
  <c r="G35" i="29"/>
  <c r="H23" i="29"/>
  <c r="G24" i="29"/>
  <c r="H28" i="29"/>
  <c r="G29" i="29"/>
  <c r="G83" i="53"/>
  <c r="G82" i="53" s="1"/>
  <c r="G81" i="53" s="1"/>
  <c r="G43" i="53" s="1"/>
  <c r="G191" i="53"/>
  <c r="G166" i="53"/>
  <c r="G117" i="53"/>
  <c r="G12" i="53"/>
  <c r="G238" i="53"/>
  <c r="G236" i="53" s="1"/>
  <c r="G235" i="53" s="1"/>
  <c r="G234" i="53" s="1"/>
  <c r="G233" i="53" s="1"/>
  <c r="H233" i="53" s="1"/>
  <c r="H22" i="29" l="1"/>
  <c r="G22" i="29" s="1"/>
  <c r="G23" i="29"/>
  <c r="H27" i="29"/>
  <c r="G27" i="29" s="1"/>
  <c r="G28" i="29"/>
  <c r="H33" i="29"/>
  <c r="G34" i="29"/>
  <c r="G165" i="53"/>
  <c r="G11" i="53"/>
  <c r="D133" i="31"/>
  <c r="E133" i="31" s="1"/>
  <c r="E154" i="31"/>
  <c r="H32" i="29" l="1"/>
  <c r="G32" i="29" s="1"/>
  <c r="G33" i="29"/>
  <c r="E153" i="31"/>
  <c r="G164" i="53"/>
  <c r="G10" i="53"/>
  <c r="G163" i="53" l="1"/>
  <c r="G9" i="53"/>
  <c r="G8" i="53" s="1"/>
  <c r="I124" i="53"/>
  <c r="H96" i="29" s="1"/>
  <c r="G96" i="29" s="1"/>
  <c r="I14" i="53"/>
  <c r="I30" i="53"/>
  <c r="I29" i="53" s="1"/>
  <c r="I35" i="53"/>
  <c r="I41" i="53"/>
  <c r="I72" i="53"/>
  <c r="F57" i="31" s="1"/>
  <c r="I88" i="53"/>
  <c r="I96" i="53"/>
  <c r="I103" i="53"/>
  <c r="I115" i="53"/>
  <c r="H88" i="29" s="1"/>
  <c r="I127" i="53"/>
  <c r="H98" i="29" s="1"/>
  <c r="I135" i="53"/>
  <c r="H105" i="29" s="1"/>
  <c r="I141" i="53"/>
  <c r="H110" i="29" s="1"/>
  <c r="I149" i="53"/>
  <c r="F123" i="31" s="1"/>
  <c r="I156" i="53"/>
  <c r="F128" i="31" s="1"/>
  <c r="I181" i="53"/>
  <c r="I186" i="53"/>
  <c r="I189" i="53"/>
  <c r="I198" i="53"/>
  <c r="I202" i="53"/>
  <c r="I210" i="53"/>
  <c r="I217" i="53"/>
  <c r="I224" i="53"/>
  <c r="F117" i="31" s="1"/>
  <c r="I244" i="53"/>
  <c r="F93" i="31" s="1"/>
  <c r="I247" i="53"/>
  <c r="H247" i="53" s="1"/>
  <c r="I252" i="53"/>
  <c r="F97" i="31" s="1"/>
  <c r="I259" i="53"/>
  <c r="H267" i="53"/>
  <c r="I272" i="53"/>
  <c r="I275" i="53"/>
  <c r="I258" i="53" l="1"/>
  <c r="H258" i="53" s="1"/>
  <c r="H259" i="53"/>
  <c r="I102" i="53"/>
  <c r="H102" i="53" s="1"/>
  <c r="H103" i="53"/>
  <c r="E57" i="31"/>
  <c r="F56" i="31"/>
  <c r="F53" i="31" s="1"/>
  <c r="H14" i="29"/>
  <c r="G14" i="29" s="1"/>
  <c r="F49" i="31"/>
  <c r="F96" i="31"/>
  <c r="E97" i="31"/>
  <c r="F92" i="31"/>
  <c r="E93" i="31"/>
  <c r="H221" i="29"/>
  <c r="H220" i="29" s="1"/>
  <c r="G220" i="29" s="1"/>
  <c r="F86" i="31"/>
  <c r="H219" i="29"/>
  <c r="G219" i="29" s="1"/>
  <c r="F84" i="31"/>
  <c r="F127" i="31"/>
  <c r="E128" i="31"/>
  <c r="E123" i="31"/>
  <c r="F122" i="31"/>
  <c r="H170" i="29"/>
  <c r="H169" i="29" s="1"/>
  <c r="F152" i="31"/>
  <c r="H160" i="29"/>
  <c r="G160" i="29" s="1"/>
  <c r="F163" i="31"/>
  <c r="H163" i="29"/>
  <c r="H162" i="29" s="1"/>
  <c r="F166" i="31"/>
  <c r="H68" i="29"/>
  <c r="H67" i="29" s="1"/>
  <c r="F112" i="31"/>
  <c r="E117" i="31"/>
  <c r="F116" i="31"/>
  <c r="H159" i="29"/>
  <c r="H97" i="29"/>
  <c r="G98" i="29"/>
  <c r="H252" i="53"/>
  <c r="H204" i="29"/>
  <c r="H217" i="53"/>
  <c r="H176" i="29"/>
  <c r="I148" i="53"/>
  <c r="I147" i="53" s="1"/>
  <c r="H147" i="53" s="1"/>
  <c r="H117" i="29"/>
  <c r="G88" i="29"/>
  <c r="H87" i="29"/>
  <c r="H72" i="53"/>
  <c r="H57" i="29"/>
  <c r="I71" i="53"/>
  <c r="I67" i="53" s="1"/>
  <c r="H109" i="29"/>
  <c r="G110" i="29"/>
  <c r="H244" i="53"/>
  <c r="H198" i="29"/>
  <c r="H104" i="29"/>
  <c r="G105" i="29"/>
  <c r="H122" i="29"/>
  <c r="I155" i="53"/>
  <c r="I185" i="53"/>
  <c r="H185" i="53" s="1"/>
  <c r="H186" i="53"/>
  <c r="I140" i="53"/>
  <c r="H141" i="53"/>
  <c r="I257" i="53"/>
  <c r="I201" i="53"/>
  <c r="H202" i="53"/>
  <c r="I134" i="53"/>
  <c r="H135" i="53"/>
  <c r="I40" i="53"/>
  <c r="H41" i="53"/>
  <c r="I13" i="53"/>
  <c r="H14" i="53"/>
  <c r="I197" i="53"/>
  <c r="H198" i="53"/>
  <c r="H156" i="53"/>
  <c r="I126" i="53"/>
  <c r="H126" i="53" s="1"/>
  <c r="H127" i="53"/>
  <c r="I87" i="53"/>
  <c r="I83" i="53" s="1"/>
  <c r="H88" i="53"/>
  <c r="I34" i="53"/>
  <c r="H35" i="53"/>
  <c r="I123" i="53"/>
  <c r="H123" i="53" s="1"/>
  <c r="H124" i="53"/>
  <c r="I209" i="53"/>
  <c r="H210" i="53"/>
  <c r="I101" i="53"/>
  <c r="I180" i="53"/>
  <c r="H180" i="53" s="1"/>
  <c r="H181" i="53"/>
  <c r="I95" i="53"/>
  <c r="H96" i="53"/>
  <c r="I274" i="53"/>
  <c r="H274" i="53" s="1"/>
  <c r="H275" i="53"/>
  <c r="I271" i="53"/>
  <c r="H271" i="53" s="1"/>
  <c r="H272" i="53"/>
  <c r="I188" i="53"/>
  <c r="H188" i="53" s="1"/>
  <c r="H189" i="53"/>
  <c r="H149" i="53"/>
  <c r="I114" i="53"/>
  <c r="H114" i="53" s="1"/>
  <c r="H115" i="53"/>
  <c r="I28" i="53"/>
  <c r="H29" i="53"/>
  <c r="I223" i="53"/>
  <c r="H224" i="53"/>
  <c r="G162" i="53"/>
  <c r="H53" i="53"/>
  <c r="I240" i="53"/>
  <c r="F91" i="31" s="1"/>
  <c r="I58" i="53"/>
  <c r="F43" i="31" s="1"/>
  <c r="I63" i="53"/>
  <c r="F46" i="31" s="1"/>
  <c r="E46" i="31" s="1"/>
  <c r="I243" i="53"/>
  <c r="H243" i="53" s="1"/>
  <c r="I251" i="53"/>
  <c r="H251" i="53" s="1"/>
  <c r="I246" i="53"/>
  <c r="H246" i="53" s="1"/>
  <c r="H22" i="53"/>
  <c r="I216" i="53"/>
  <c r="H216" i="53" s="1"/>
  <c r="I248" i="53"/>
  <c r="H13" i="29" l="1"/>
  <c r="H12" i="29" s="1"/>
  <c r="H218" i="29"/>
  <c r="G218" i="29" s="1"/>
  <c r="F48" i="31"/>
  <c r="F47" i="31" s="1"/>
  <c r="E49" i="31"/>
  <c r="E43" i="31"/>
  <c r="F42" i="31"/>
  <c r="G163" i="29"/>
  <c r="G221" i="29"/>
  <c r="F95" i="31"/>
  <c r="F90" i="31"/>
  <c r="E91" i="31"/>
  <c r="E84" i="31"/>
  <c r="F83" i="31"/>
  <c r="E86" i="31"/>
  <c r="F85" i="31"/>
  <c r="G170" i="29"/>
  <c r="F121" i="31"/>
  <c r="F126" i="31"/>
  <c r="G68" i="29"/>
  <c r="E152" i="31"/>
  <c r="F151" i="31"/>
  <c r="F150" i="31" s="1"/>
  <c r="F149" i="31" s="1"/>
  <c r="F148" i="31" s="1"/>
  <c r="E166" i="31"/>
  <c r="F165" i="31"/>
  <c r="F164" i="31" s="1"/>
  <c r="E163" i="31"/>
  <c r="F162" i="31"/>
  <c r="F161" i="31" s="1"/>
  <c r="F111" i="31"/>
  <c r="E112" i="31"/>
  <c r="H148" i="53"/>
  <c r="F115" i="31"/>
  <c r="H58" i="53"/>
  <c r="H49" i="29"/>
  <c r="G49" i="29" s="1"/>
  <c r="H248" i="53"/>
  <c r="H201" i="29"/>
  <c r="H240" i="53"/>
  <c r="H196" i="29"/>
  <c r="H103" i="29"/>
  <c r="G104" i="29"/>
  <c r="H168" i="29"/>
  <c r="G169" i="29"/>
  <c r="G87" i="29"/>
  <c r="H84" i="29"/>
  <c r="H175" i="29"/>
  <c r="G176" i="29"/>
  <c r="I154" i="53"/>
  <c r="H154" i="53" s="1"/>
  <c r="H155" i="53"/>
  <c r="H67" i="53"/>
  <c r="H71" i="53"/>
  <c r="H94" i="29"/>
  <c r="G97" i="29"/>
  <c r="H63" i="53"/>
  <c r="H52" i="29"/>
  <c r="G52" i="29" s="1"/>
  <c r="H121" i="29"/>
  <c r="G122" i="29"/>
  <c r="H161" i="29"/>
  <c r="G162" i="29"/>
  <c r="H108" i="29"/>
  <c r="G109" i="29"/>
  <c r="G57" i="29"/>
  <c r="H56" i="29"/>
  <c r="H53" i="29" s="1"/>
  <c r="G117" i="29"/>
  <c r="H116" i="29"/>
  <c r="H203" i="29"/>
  <c r="G204" i="29"/>
  <c r="G67" i="29"/>
  <c r="H64" i="29"/>
  <c r="H197" i="29"/>
  <c r="G197" i="29" s="1"/>
  <c r="G198" i="29"/>
  <c r="H158" i="29"/>
  <c r="G158" i="29" s="1"/>
  <c r="G159" i="29"/>
  <c r="I265" i="53"/>
  <c r="I264" i="53" s="1"/>
  <c r="I179" i="53"/>
  <c r="H179" i="53" s="1"/>
  <c r="I122" i="53"/>
  <c r="I121" i="53" s="1"/>
  <c r="I109" i="53"/>
  <c r="H110" i="53"/>
  <c r="I27" i="53"/>
  <c r="H27" i="53" s="1"/>
  <c r="H28" i="53"/>
  <c r="I208" i="53"/>
  <c r="H208" i="53" s="1"/>
  <c r="H209" i="53"/>
  <c r="I33" i="53"/>
  <c r="H34" i="53"/>
  <c r="I196" i="53"/>
  <c r="H196" i="53" s="1"/>
  <c r="H197" i="53"/>
  <c r="I200" i="53"/>
  <c r="H201" i="53"/>
  <c r="I94" i="53"/>
  <c r="H95" i="53"/>
  <c r="I178" i="53"/>
  <c r="H122" i="53"/>
  <c r="I39" i="53"/>
  <c r="H40" i="53"/>
  <c r="I139" i="53"/>
  <c r="H140" i="53"/>
  <c r="I100" i="53"/>
  <c r="H101" i="53"/>
  <c r="I12" i="53"/>
  <c r="H13" i="53"/>
  <c r="I133" i="53"/>
  <c r="H134" i="53"/>
  <c r="I256" i="53"/>
  <c r="H257" i="53"/>
  <c r="I82" i="53"/>
  <c r="I222" i="53"/>
  <c r="H223" i="53"/>
  <c r="G161" i="53"/>
  <c r="I21" i="53"/>
  <c r="H21" i="53" s="1"/>
  <c r="I238" i="53"/>
  <c r="H238" i="53" s="1"/>
  <c r="I57" i="53"/>
  <c r="H48" i="29" s="1"/>
  <c r="G48" i="29" s="1"/>
  <c r="I52" i="53"/>
  <c r="I250" i="53"/>
  <c r="H250" i="53" s="1"/>
  <c r="I215" i="53"/>
  <c r="H215" i="53" s="1"/>
  <c r="G13" i="29" l="1"/>
  <c r="G278" i="53"/>
  <c r="H215" i="29"/>
  <c r="H214" i="29" s="1"/>
  <c r="F89" i="31"/>
  <c r="F80" i="31"/>
  <c r="F120" i="31"/>
  <c r="F160" i="31"/>
  <c r="F159" i="31" s="1"/>
  <c r="I146" i="53"/>
  <c r="H146" i="53" s="1"/>
  <c r="E111" i="31"/>
  <c r="F108" i="31"/>
  <c r="F114" i="31"/>
  <c r="H83" i="29"/>
  <c r="G84" i="29"/>
  <c r="G121" i="29"/>
  <c r="H120" i="29"/>
  <c r="G120" i="29" s="1"/>
  <c r="H63" i="29"/>
  <c r="G64" i="29"/>
  <c r="G116" i="29"/>
  <c r="H115" i="29"/>
  <c r="H195" i="29"/>
  <c r="G196" i="29"/>
  <c r="G53" i="29"/>
  <c r="G56" i="29"/>
  <c r="H200" i="29"/>
  <c r="G201" i="29"/>
  <c r="H202" i="29"/>
  <c r="G202" i="29" s="1"/>
  <c r="G203" i="29"/>
  <c r="H107" i="29"/>
  <c r="G108" i="29"/>
  <c r="H93" i="29"/>
  <c r="G94" i="29"/>
  <c r="H102" i="29"/>
  <c r="G103" i="29"/>
  <c r="H52" i="53"/>
  <c r="H11" i="29"/>
  <c r="G12" i="29"/>
  <c r="G161" i="29"/>
  <c r="H157" i="29"/>
  <c r="H174" i="29"/>
  <c r="G174" i="29" s="1"/>
  <c r="G175" i="29"/>
  <c r="G168" i="29"/>
  <c r="H57" i="53"/>
  <c r="H265" i="53"/>
  <c r="I255" i="53"/>
  <c r="H256" i="53"/>
  <c r="I120" i="53"/>
  <c r="H121" i="53"/>
  <c r="I93" i="53"/>
  <c r="H94" i="53"/>
  <c r="I108" i="53"/>
  <c r="H109" i="53"/>
  <c r="I132" i="53"/>
  <c r="H133" i="53"/>
  <c r="I99" i="53"/>
  <c r="H100" i="53"/>
  <c r="I11" i="53"/>
  <c r="H12" i="53"/>
  <c r="I138" i="53"/>
  <c r="H139" i="53"/>
  <c r="I38" i="53"/>
  <c r="H39" i="53"/>
  <c r="I177" i="53"/>
  <c r="H178" i="53"/>
  <c r="H200" i="53"/>
  <c r="I195" i="53"/>
  <c r="I32" i="53"/>
  <c r="H33" i="53"/>
  <c r="I263" i="53"/>
  <c r="H264" i="53"/>
  <c r="I81" i="53"/>
  <c r="I221" i="53"/>
  <c r="H222" i="53"/>
  <c r="I20" i="53"/>
  <c r="H20" i="53" s="1"/>
  <c r="I237" i="53"/>
  <c r="H237" i="53" s="1"/>
  <c r="I207" i="53"/>
  <c r="D66" i="31"/>
  <c r="E66" i="31" s="1"/>
  <c r="D40" i="31"/>
  <c r="E40" i="31" s="1"/>
  <c r="D44" i="31"/>
  <c r="D56" i="31"/>
  <c r="D62" i="31"/>
  <c r="D75" i="31"/>
  <c r="D90" i="31"/>
  <c r="E90" i="31" s="1"/>
  <c r="D99" i="31"/>
  <c r="D96" i="31"/>
  <c r="E96" i="31" s="1"/>
  <c r="D104" i="31"/>
  <c r="D145" i="31"/>
  <c r="D144" i="31" s="1"/>
  <c r="D143" i="31" s="1"/>
  <c r="D135" i="31"/>
  <c r="E135" i="31" s="1"/>
  <c r="D122" i="31"/>
  <c r="E122" i="31" s="1"/>
  <c r="D171" i="31"/>
  <c r="D170" i="31" s="1"/>
  <c r="D94" i="31" s="1"/>
  <c r="D103" i="31" l="1"/>
  <c r="E104" i="31"/>
  <c r="D59" i="31"/>
  <c r="E59" i="31" s="1"/>
  <c r="E62" i="31"/>
  <c r="D98" i="31"/>
  <c r="E98" i="31" s="1"/>
  <c r="E99" i="31"/>
  <c r="G215" i="29"/>
  <c r="F88" i="31"/>
  <c r="F78" i="31"/>
  <c r="F79" i="31"/>
  <c r="F119" i="31"/>
  <c r="I145" i="53"/>
  <c r="H145" i="53" s="1"/>
  <c r="D74" i="31"/>
  <c r="E108" i="31"/>
  <c r="F107" i="31"/>
  <c r="F113" i="31"/>
  <c r="H10" i="29"/>
  <c r="G10" i="29" s="1"/>
  <c r="G11" i="29"/>
  <c r="H177" i="53"/>
  <c r="H122" i="52"/>
  <c r="H106" i="29"/>
  <c r="G106" i="29" s="1"/>
  <c r="G107" i="29"/>
  <c r="H199" i="29"/>
  <c r="G199" i="29" s="1"/>
  <c r="G200" i="29"/>
  <c r="G115" i="29"/>
  <c r="H114" i="29"/>
  <c r="H167" i="29"/>
  <c r="H156" i="29"/>
  <c r="G157" i="29"/>
  <c r="H101" i="29"/>
  <c r="G102" i="29"/>
  <c r="G195" i="29"/>
  <c r="H194" i="29"/>
  <c r="H92" i="29"/>
  <c r="G93" i="29"/>
  <c r="H213" i="29"/>
  <c r="G214" i="29"/>
  <c r="H62" i="29"/>
  <c r="G62" i="29" s="1"/>
  <c r="G63" i="29"/>
  <c r="H82" i="29"/>
  <c r="G83" i="29"/>
  <c r="E145" i="31"/>
  <c r="I37" i="53"/>
  <c r="H37" i="53" s="1"/>
  <c r="H38" i="53"/>
  <c r="I98" i="53"/>
  <c r="H98" i="53" s="1"/>
  <c r="H99" i="53"/>
  <c r="H108" i="53"/>
  <c r="I107" i="53"/>
  <c r="I194" i="53"/>
  <c r="H195" i="53"/>
  <c r="I262" i="53"/>
  <c r="I261" i="53" s="1"/>
  <c r="H263" i="53"/>
  <c r="I137" i="53"/>
  <c r="H137" i="53" s="1"/>
  <c r="H138" i="53"/>
  <c r="I119" i="53"/>
  <c r="H120" i="53"/>
  <c r="H32" i="53"/>
  <c r="I26" i="53"/>
  <c r="I10" i="53"/>
  <c r="H11" i="53"/>
  <c r="I131" i="53"/>
  <c r="H132" i="53"/>
  <c r="I92" i="53"/>
  <c r="H93" i="53"/>
  <c r="I254" i="53"/>
  <c r="H254" i="53" s="1"/>
  <c r="H255" i="53"/>
  <c r="D95" i="31"/>
  <c r="E95" i="31" s="1"/>
  <c r="I206" i="53"/>
  <c r="H207" i="53"/>
  <c r="I220" i="53"/>
  <c r="H221" i="53"/>
  <c r="D169" i="31"/>
  <c r="I19" i="53"/>
  <c r="D132" i="31"/>
  <c r="I236" i="53"/>
  <c r="H236" i="53" s="1"/>
  <c r="F15" i="52"/>
  <c r="F32" i="52"/>
  <c r="F79" i="52"/>
  <c r="F109" i="52"/>
  <c r="F116" i="52"/>
  <c r="F155" i="52"/>
  <c r="H188" i="52"/>
  <c r="H175" i="52"/>
  <c r="H171" i="52"/>
  <c r="H169" i="52"/>
  <c r="H159" i="52"/>
  <c r="H132" i="52"/>
  <c r="H129" i="52"/>
  <c r="H126" i="52"/>
  <c r="H106" i="52"/>
  <c r="H103" i="52"/>
  <c r="H76" i="52"/>
  <c r="H74" i="52"/>
  <c r="H67" i="52"/>
  <c r="H62" i="52"/>
  <c r="H61" i="52"/>
  <c r="H56" i="52"/>
  <c r="H54" i="52"/>
  <c r="H49" i="52"/>
  <c r="H46" i="52"/>
  <c r="H44" i="52"/>
  <c r="H42" i="52"/>
  <c r="H32" i="52"/>
  <c r="H41" i="52" l="1"/>
  <c r="H125" i="52"/>
  <c r="H168" i="52"/>
  <c r="H60" i="52"/>
  <c r="H128" i="52"/>
  <c r="H48" i="52"/>
  <c r="H102" i="52"/>
  <c r="H131" i="52"/>
  <c r="H174" i="52"/>
  <c r="H66" i="52"/>
  <c r="H105" i="52"/>
  <c r="H158" i="52"/>
  <c r="H187" i="52"/>
  <c r="D131" i="31"/>
  <c r="E131" i="31" s="1"/>
  <c r="E132" i="31"/>
  <c r="D102" i="31"/>
  <c r="E103" i="31"/>
  <c r="I144" i="53"/>
  <c r="I143" i="53" s="1"/>
  <c r="F87" i="31"/>
  <c r="F77" i="31" s="1"/>
  <c r="F118" i="31"/>
  <c r="D73" i="31"/>
  <c r="E107" i="31"/>
  <c r="E106" i="31"/>
  <c r="H26" i="53"/>
  <c r="H21" i="52"/>
  <c r="H21" i="29"/>
  <c r="G21" i="29" s="1"/>
  <c r="H81" i="29"/>
  <c r="G82" i="29"/>
  <c r="H212" i="29"/>
  <c r="G213" i="29"/>
  <c r="H155" i="29"/>
  <c r="G156" i="29"/>
  <c r="H166" i="29"/>
  <c r="G167" i="29"/>
  <c r="H91" i="29"/>
  <c r="G92" i="29"/>
  <c r="G101" i="29"/>
  <c r="H100" i="29"/>
  <c r="G114" i="29"/>
  <c r="H113" i="29"/>
  <c r="H19" i="53"/>
  <c r="H17" i="29"/>
  <c r="G17" i="29" s="1"/>
  <c r="I260" i="53"/>
  <c r="H191" i="52"/>
  <c r="H193" i="29"/>
  <c r="G194" i="29"/>
  <c r="E143" i="31"/>
  <c r="E144" i="31"/>
  <c r="G32" i="52"/>
  <c r="I9" i="53"/>
  <c r="H10" i="53"/>
  <c r="H107" i="53"/>
  <c r="I106" i="53"/>
  <c r="H92" i="53"/>
  <c r="I91" i="53"/>
  <c r="H91" i="53" s="1"/>
  <c r="I193" i="53"/>
  <c r="H194" i="53"/>
  <c r="H131" i="53"/>
  <c r="I130" i="53"/>
  <c r="I118" i="53"/>
  <c r="H79" i="52" s="1"/>
  <c r="G79" i="52" s="1"/>
  <c r="H119" i="53"/>
  <c r="H261" i="53"/>
  <c r="H262" i="53"/>
  <c r="I205" i="53"/>
  <c r="H206" i="53"/>
  <c r="I219" i="53"/>
  <c r="H220" i="53"/>
  <c r="H53" i="52"/>
  <c r="H73" i="52"/>
  <c r="I18" i="53"/>
  <c r="I235" i="53"/>
  <c r="H235" i="53" s="1"/>
  <c r="F135" i="52"/>
  <c r="F134" i="52" s="1"/>
  <c r="F98" i="52"/>
  <c r="F86" i="52"/>
  <c r="F21" i="52"/>
  <c r="H52" i="52" l="1"/>
  <c r="H186" i="52"/>
  <c r="H40" i="52"/>
  <c r="H72" i="52"/>
  <c r="H157" i="52"/>
  <c r="H65" i="52"/>
  <c r="H173" i="52"/>
  <c r="H101" i="52"/>
  <c r="H167" i="52"/>
  <c r="H124" i="52"/>
  <c r="H59" i="52"/>
  <c r="D101" i="31"/>
  <c r="E101" i="31" s="1"/>
  <c r="E102" i="31"/>
  <c r="H144" i="53"/>
  <c r="H18" i="53"/>
  <c r="H16" i="29"/>
  <c r="G16" i="29" s="1"/>
  <c r="H154" i="29"/>
  <c r="G155" i="29"/>
  <c r="G113" i="29"/>
  <c r="H112" i="29"/>
  <c r="H165" i="29"/>
  <c r="G166" i="29"/>
  <c r="H143" i="53"/>
  <c r="H98" i="52"/>
  <c r="G98" i="52" s="1"/>
  <c r="H90" i="29"/>
  <c r="G90" i="29" s="1"/>
  <c r="G91" i="29"/>
  <c r="H211" i="29"/>
  <c r="G211" i="29" s="1"/>
  <c r="G212" i="29"/>
  <c r="H80" i="29"/>
  <c r="G80" i="29" s="1"/>
  <c r="G81" i="29"/>
  <c r="H219" i="53"/>
  <c r="H155" i="52"/>
  <c r="G155" i="52" s="1"/>
  <c r="H190" i="52"/>
  <c r="H210" i="29"/>
  <c r="G210" i="29" s="1"/>
  <c r="H260" i="53"/>
  <c r="H192" i="29"/>
  <c r="G193" i="29"/>
  <c r="H99" i="29"/>
  <c r="G100" i="29"/>
  <c r="H9" i="53"/>
  <c r="H9" i="29"/>
  <c r="G9" i="29" s="1"/>
  <c r="H9" i="52"/>
  <c r="I192" i="53"/>
  <c r="H193" i="53"/>
  <c r="I129" i="53"/>
  <c r="H130" i="53"/>
  <c r="H106" i="53"/>
  <c r="I105" i="53"/>
  <c r="H118" i="53"/>
  <c r="G21" i="52"/>
  <c r="I204" i="53"/>
  <c r="H205" i="53"/>
  <c r="I17" i="53"/>
  <c r="I234" i="53"/>
  <c r="F190" i="52"/>
  <c r="F191" i="52"/>
  <c r="G191" i="52" s="1"/>
  <c r="H70" i="52"/>
  <c r="F164" i="52"/>
  <c r="F163" i="52"/>
  <c r="G163" i="52" s="1"/>
  <c r="F69" i="52"/>
  <c r="F70" i="52"/>
  <c r="F108" i="52"/>
  <c r="F122" i="52"/>
  <c r="F78" i="52"/>
  <c r="D68" i="31"/>
  <c r="H123" i="52" l="1"/>
  <c r="H100" i="52"/>
  <c r="H64" i="52"/>
  <c r="H71" i="52"/>
  <c r="H185" i="52"/>
  <c r="H166" i="52"/>
  <c r="H156" i="52"/>
  <c r="H39" i="52"/>
  <c r="H51" i="52"/>
  <c r="D67" i="31"/>
  <c r="E67" i="31" s="1"/>
  <c r="E68" i="31"/>
  <c r="G99" i="29"/>
  <c r="H17" i="53"/>
  <c r="H15" i="29"/>
  <c r="G15" i="29" s="1"/>
  <c r="H15" i="52"/>
  <c r="G15" i="52" s="1"/>
  <c r="H129" i="53"/>
  <c r="H86" i="52"/>
  <c r="G86" i="52" s="1"/>
  <c r="H164" i="29"/>
  <c r="G164" i="29" s="1"/>
  <c r="G165" i="29"/>
  <c r="H191" i="29"/>
  <c r="G192" i="29"/>
  <c r="H111" i="29"/>
  <c r="G111" i="29" s="1"/>
  <c r="G112" i="29"/>
  <c r="H234" i="53"/>
  <c r="H164" i="52"/>
  <c r="G164" i="52" s="1"/>
  <c r="G154" i="29"/>
  <c r="H204" i="53"/>
  <c r="H145" i="52"/>
  <c r="G145" i="52" s="1"/>
  <c r="H192" i="53"/>
  <c r="H135" i="52"/>
  <c r="G135" i="52" s="1"/>
  <c r="I191" i="53"/>
  <c r="I117" i="53"/>
  <c r="H105" i="53"/>
  <c r="I104" i="53"/>
  <c r="H69" i="52" s="1"/>
  <c r="G69" i="52" s="1"/>
  <c r="G122" i="52"/>
  <c r="G70" i="52"/>
  <c r="G190" i="52"/>
  <c r="H165" i="52" l="1"/>
  <c r="H99" i="52"/>
  <c r="H58" i="52"/>
  <c r="H153" i="29"/>
  <c r="G153" i="29" s="1"/>
  <c r="H117" i="53"/>
  <c r="H78" i="52"/>
  <c r="G78" i="52" s="1"/>
  <c r="H89" i="29"/>
  <c r="G89" i="29" s="1"/>
  <c r="H134" i="52"/>
  <c r="G134" i="52" s="1"/>
  <c r="H191" i="53"/>
  <c r="H190" i="29"/>
  <c r="G190" i="29" s="1"/>
  <c r="G191" i="29"/>
  <c r="H104" i="53"/>
  <c r="F13" i="52" l="1"/>
  <c r="G201" i="52"/>
  <c r="F200" i="52"/>
  <c r="G200" i="52" s="1"/>
  <c r="G199" i="52"/>
  <c r="F198" i="52"/>
  <c r="G198" i="52" s="1"/>
  <c r="G197" i="52"/>
  <c r="F196" i="52"/>
  <c r="F188" i="52"/>
  <c r="G188" i="52" s="1"/>
  <c r="F175" i="52"/>
  <c r="F171" i="52"/>
  <c r="G171" i="52" s="1"/>
  <c r="F169" i="52"/>
  <c r="G169" i="52" s="1"/>
  <c r="F159" i="52"/>
  <c r="G159" i="52" s="1"/>
  <c r="F153" i="52"/>
  <c r="F150" i="52"/>
  <c r="G150" i="52" s="1"/>
  <c r="F132" i="52"/>
  <c r="F129" i="52"/>
  <c r="G129" i="52" s="1"/>
  <c r="F126" i="52"/>
  <c r="F120" i="52"/>
  <c r="G120" i="52" s="1"/>
  <c r="F114" i="52"/>
  <c r="F106" i="52"/>
  <c r="F103" i="52"/>
  <c r="F96" i="52"/>
  <c r="G96" i="52" s="1"/>
  <c r="F91" i="52"/>
  <c r="F84" i="52"/>
  <c r="G84" i="52" s="1"/>
  <c r="F76" i="52"/>
  <c r="G76" i="52" s="1"/>
  <c r="F74" i="52"/>
  <c r="G74" i="52" s="1"/>
  <c r="F67" i="52"/>
  <c r="G67" i="52" s="1"/>
  <c r="F62" i="52"/>
  <c r="G62" i="52" s="1"/>
  <c r="F56" i="52"/>
  <c r="G56" i="52" s="1"/>
  <c r="F54" i="52"/>
  <c r="G54" i="52" s="1"/>
  <c r="F49" i="52"/>
  <c r="G49" i="52" s="1"/>
  <c r="F46" i="52"/>
  <c r="G46" i="52" s="1"/>
  <c r="F44" i="52"/>
  <c r="G44" i="52" s="1"/>
  <c r="F42" i="52"/>
  <c r="G42" i="52" s="1"/>
  <c r="F36" i="52"/>
  <c r="F30" i="52"/>
  <c r="G30" i="52" s="1"/>
  <c r="F25" i="52"/>
  <c r="F19" i="52"/>
  <c r="G19" i="52" s="1"/>
  <c r="F102" i="52" l="1"/>
  <c r="G102" i="52" s="1"/>
  <c r="G103" i="52"/>
  <c r="F152" i="52"/>
  <c r="G152" i="52" s="1"/>
  <c r="G153" i="52"/>
  <c r="F174" i="52"/>
  <c r="G175" i="52"/>
  <c r="F105" i="52"/>
  <c r="G105" i="52" s="1"/>
  <c r="G106" i="52"/>
  <c r="F35" i="52"/>
  <c r="G35" i="52" s="1"/>
  <c r="G36" i="52"/>
  <c r="F90" i="52"/>
  <c r="G91" i="52"/>
  <c r="F113" i="52"/>
  <c r="G114" i="52"/>
  <c r="F131" i="52"/>
  <c r="G131" i="52" s="1"/>
  <c r="G132" i="52"/>
  <c r="F24" i="52"/>
  <c r="G24" i="52" s="1"/>
  <c r="G25" i="52"/>
  <c r="F125" i="52"/>
  <c r="G125" i="52" s="1"/>
  <c r="G126" i="52"/>
  <c r="F12" i="52"/>
  <c r="G12" i="52" s="1"/>
  <c r="G13" i="52"/>
  <c r="F168" i="52"/>
  <c r="F48" i="52"/>
  <c r="G48" i="52" s="1"/>
  <c r="F11" i="52"/>
  <c r="G11" i="52" s="1"/>
  <c r="F61" i="52"/>
  <c r="F83" i="52"/>
  <c r="F66" i="52"/>
  <c r="F187" i="52"/>
  <c r="F41" i="52"/>
  <c r="G41" i="52" s="1"/>
  <c r="F53" i="52"/>
  <c r="G53" i="52" s="1"/>
  <c r="F73" i="52"/>
  <c r="G73" i="52" s="1"/>
  <c r="F119" i="52"/>
  <c r="G119" i="52" s="1"/>
  <c r="F128" i="52"/>
  <c r="G128" i="52" s="1"/>
  <c r="F18" i="52"/>
  <c r="G18" i="52" s="1"/>
  <c r="F23" i="52"/>
  <c r="G23" i="52" s="1"/>
  <c r="F29" i="52"/>
  <c r="G29" i="52" s="1"/>
  <c r="F34" i="52"/>
  <c r="G34" i="52" s="1"/>
  <c r="F195" i="52"/>
  <c r="F95" i="52"/>
  <c r="G95" i="52" s="1"/>
  <c r="F158" i="52"/>
  <c r="G158" i="52" s="1"/>
  <c r="F149" i="52"/>
  <c r="G149" i="52" s="1"/>
  <c r="G196" i="52"/>
  <c r="F186" i="52" l="1"/>
  <c r="G186" i="52" s="1"/>
  <c r="G187" i="52"/>
  <c r="F167" i="52"/>
  <c r="G168" i="52"/>
  <c r="F65" i="52"/>
  <c r="G65" i="52" s="1"/>
  <c r="G66" i="52"/>
  <c r="F60" i="52"/>
  <c r="G60" i="52" s="1"/>
  <c r="G61" i="52"/>
  <c r="F82" i="52"/>
  <c r="G82" i="52" s="1"/>
  <c r="G83" i="52"/>
  <c r="F89" i="52"/>
  <c r="G90" i="52"/>
  <c r="F101" i="52"/>
  <c r="G101" i="52" s="1"/>
  <c r="F112" i="52"/>
  <c r="G113" i="52"/>
  <c r="F173" i="52"/>
  <c r="G173" i="52" s="1"/>
  <c r="G174" i="52"/>
  <c r="F100" i="52"/>
  <c r="F10" i="52"/>
  <c r="G10" i="52" s="1"/>
  <c r="F40" i="52"/>
  <c r="F52" i="52"/>
  <c r="G52" i="52" s="1"/>
  <c r="F148" i="52"/>
  <c r="G148" i="52" s="1"/>
  <c r="F185" i="52"/>
  <c r="G185" i="52" s="1"/>
  <c r="F157" i="52"/>
  <c r="G157" i="52" s="1"/>
  <c r="F94" i="52"/>
  <c r="G94" i="52" s="1"/>
  <c r="F194" i="52"/>
  <c r="G195" i="52"/>
  <c r="F17" i="52"/>
  <c r="G17" i="52" s="1"/>
  <c r="F124" i="52"/>
  <c r="G124" i="52" s="1"/>
  <c r="F64" i="52"/>
  <c r="G64" i="52" s="1"/>
  <c r="F28" i="52"/>
  <c r="G28" i="52" s="1"/>
  <c r="F118" i="52"/>
  <c r="G118" i="52" s="1"/>
  <c r="F81" i="52"/>
  <c r="G81" i="52" s="1"/>
  <c r="F22" i="52"/>
  <c r="G22" i="52" s="1"/>
  <c r="F72" i="52"/>
  <c r="G72" i="52" s="1"/>
  <c r="F33" i="52"/>
  <c r="G33" i="52" s="1"/>
  <c r="F59" i="52" l="1"/>
  <c r="G59" i="52" s="1"/>
  <c r="G112" i="52"/>
  <c r="F111" i="52"/>
  <c r="F99" i="52"/>
  <c r="G99" i="52" s="1"/>
  <c r="G100" i="52"/>
  <c r="G89" i="52"/>
  <c r="F88" i="52"/>
  <c r="G88" i="52" s="1"/>
  <c r="F166" i="52"/>
  <c r="G166" i="52" s="1"/>
  <c r="G167" i="52"/>
  <c r="F39" i="52"/>
  <c r="G39" i="52" s="1"/>
  <c r="G40" i="52"/>
  <c r="F9" i="52"/>
  <c r="F51" i="52"/>
  <c r="G51" i="52" s="1"/>
  <c r="F117" i="52"/>
  <c r="G117" i="52" s="1"/>
  <c r="F58" i="52"/>
  <c r="G58" i="52" s="1"/>
  <c r="F165" i="52"/>
  <c r="G165" i="52" s="1"/>
  <c r="F27" i="52"/>
  <c r="G27" i="52" s="1"/>
  <c r="F156" i="52"/>
  <c r="G156" i="52" s="1"/>
  <c r="F147" i="52"/>
  <c r="G147" i="52" s="1"/>
  <c r="F123" i="52"/>
  <c r="G123" i="52" s="1"/>
  <c r="F193" i="52"/>
  <c r="G194" i="52"/>
  <c r="F93" i="52"/>
  <c r="G93" i="52" s="1"/>
  <c r="F71" i="52"/>
  <c r="G71" i="52" s="1"/>
  <c r="F80" i="52"/>
  <c r="G80" i="52" s="1"/>
  <c r="F16" i="52"/>
  <c r="G16" i="52" s="1"/>
  <c r="G9" i="52" l="1"/>
  <c r="F8" i="52"/>
  <c r="F203" i="52" s="1"/>
  <c r="G111" i="52"/>
  <c r="F110" i="52"/>
  <c r="G110" i="52" s="1"/>
  <c r="F87" i="52"/>
  <c r="G87" i="52" s="1"/>
  <c r="F146" i="52"/>
  <c r="G146" i="52" s="1"/>
  <c r="F192" i="52"/>
  <c r="G193" i="52"/>
  <c r="G192" i="52" l="1"/>
  <c r="D165" i="31" l="1"/>
  <c r="E165" i="31" s="1"/>
  <c r="D162" i="31"/>
  <c r="E162" i="31" s="1"/>
  <c r="D157" i="31"/>
  <c r="E157" i="31" s="1"/>
  <c r="D151" i="31"/>
  <c r="E151" i="31" s="1"/>
  <c r="D140" i="31"/>
  <c r="D127" i="31"/>
  <c r="D121" i="31"/>
  <c r="E121" i="31" s="1"/>
  <c r="D116" i="31"/>
  <c r="E116" i="31" s="1"/>
  <c r="D92" i="31"/>
  <c r="D85" i="31"/>
  <c r="E85" i="31" s="1"/>
  <c r="D83" i="31"/>
  <c r="E83" i="31" s="1"/>
  <c r="D81" i="31"/>
  <c r="E81" i="31" s="1"/>
  <c r="D65" i="31"/>
  <c r="D51" i="31"/>
  <c r="D48" i="31"/>
  <c r="D42" i="31"/>
  <c r="E42" i="31" s="1"/>
  <c r="D31" i="31"/>
  <c r="D26" i="31"/>
  <c r="D11" i="31"/>
  <c r="D20" i="31"/>
  <c r="D16" i="31"/>
  <c r="E16" i="31" s="1"/>
  <c r="D14" i="31"/>
  <c r="E14" i="31" s="1"/>
  <c r="D25" i="31" l="1"/>
  <c r="E25" i="31" s="1"/>
  <c r="E26" i="31"/>
  <c r="D126" i="31"/>
  <c r="E126" i="31" s="1"/>
  <c r="E127" i="31"/>
  <c r="D89" i="31"/>
  <c r="E92" i="31"/>
  <c r="D10" i="31"/>
  <c r="E10" i="31" s="1"/>
  <c r="E11" i="31"/>
  <c r="D19" i="31"/>
  <c r="E20" i="31"/>
  <c r="D47" i="31"/>
  <c r="E47" i="31" s="1"/>
  <c r="E48" i="31"/>
  <c r="D50" i="31"/>
  <c r="E50" i="31" s="1"/>
  <c r="E51" i="31"/>
  <c r="D29" i="31"/>
  <c r="E29" i="31" s="1"/>
  <c r="E31" i="31"/>
  <c r="D64" i="31"/>
  <c r="E64" i="31" s="1"/>
  <c r="E65" i="31"/>
  <c r="D139" i="31"/>
  <c r="E140" i="31"/>
  <c r="D115" i="31"/>
  <c r="E115" i="31" s="1"/>
  <c r="D150" i="31"/>
  <c r="E150" i="31" s="1"/>
  <c r="D156" i="31"/>
  <c r="E156" i="31" s="1"/>
  <c r="D161" i="31"/>
  <c r="E161" i="31" s="1"/>
  <c r="D164" i="31"/>
  <c r="E164" i="31" s="1"/>
  <c r="D39" i="31"/>
  <c r="D80" i="31"/>
  <c r="D53" i="31"/>
  <c r="F202" i="52"/>
  <c r="G202" i="52" s="1"/>
  <c r="D13" i="31"/>
  <c r="D79" i="31" l="1"/>
  <c r="E79" i="31" s="1"/>
  <c r="E80" i="31"/>
  <c r="E89" i="31"/>
  <c r="D9" i="31"/>
  <c r="E9" i="31" s="1"/>
  <c r="E13" i="31"/>
  <c r="D120" i="31"/>
  <c r="E120" i="31" s="1"/>
  <c r="D138" i="31"/>
  <c r="E139" i="31"/>
  <c r="D18" i="31"/>
  <c r="E18" i="31" s="1"/>
  <c r="E19" i="31"/>
  <c r="D160" i="31"/>
  <c r="E160" i="31" s="1"/>
  <c r="D114" i="31"/>
  <c r="E114" i="31" s="1"/>
  <c r="D149" i="31"/>
  <c r="E149" i="31" s="1"/>
  <c r="E78" i="31" l="1"/>
  <c r="E88" i="31"/>
  <c r="D87" i="31"/>
  <c r="E87" i="31" s="1"/>
  <c r="E8" i="31"/>
  <c r="D137" i="31"/>
  <c r="E137" i="31" s="1"/>
  <c r="E138" i="31"/>
  <c r="D159" i="31"/>
  <c r="E159" i="31" s="1"/>
  <c r="D148" i="31"/>
  <c r="E148" i="31" s="1"/>
  <c r="D113" i="31"/>
  <c r="E113" i="31" s="1"/>
  <c r="D77" i="31" l="1"/>
  <c r="E77" i="31" s="1"/>
  <c r="E147" i="31"/>
  <c r="D22" i="31"/>
  <c r="E22" i="31" s="1"/>
  <c r="D28" i="31"/>
  <c r="E28" i="31" s="1"/>
  <c r="D168" i="31"/>
  <c r="D167" i="31" s="1"/>
  <c r="D24" i="31"/>
  <c r="D119" i="31"/>
  <c r="E119" i="31" s="1"/>
  <c r="D142" i="31"/>
  <c r="E142" i="31" s="1"/>
  <c r="D23" i="31" l="1"/>
  <c r="E23" i="31" s="1"/>
  <c r="E24" i="31"/>
  <c r="D118" i="31"/>
  <c r="I61" i="53"/>
  <c r="F45" i="31" s="1"/>
  <c r="F44" i="31" s="1"/>
  <c r="E45" i="31" l="1"/>
  <c r="D173" i="31"/>
  <c r="E118" i="31"/>
  <c r="H51" i="29"/>
  <c r="G51" i="29" s="1"/>
  <c r="I60" i="53"/>
  <c r="E44" i="31" l="1"/>
  <c r="F39" i="31"/>
  <c r="H50" i="29"/>
  <c r="G50" i="29" s="1"/>
  <c r="H60" i="53"/>
  <c r="I51" i="53"/>
  <c r="E39" i="31" l="1"/>
  <c r="F38" i="31"/>
  <c r="H45" i="29"/>
  <c r="G45" i="29" s="1"/>
  <c r="I50" i="53"/>
  <c r="H51" i="53"/>
  <c r="I167" i="53"/>
  <c r="I166" i="53" s="1"/>
  <c r="H232" i="53"/>
  <c r="I230" i="53"/>
  <c r="H230" i="53" s="1"/>
  <c r="H231" i="53"/>
  <c r="E38" i="31" l="1"/>
  <c r="H44" i="29"/>
  <c r="G44" i="29" s="1"/>
  <c r="H50" i="53"/>
  <c r="I229" i="53"/>
  <c r="I228" i="53" s="1"/>
  <c r="I227" i="53" s="1"/>
  <c r="H227" i="53" s="1"/>
  <c r="I165" i="53"/>
  <c r="I164" i="53" s="1"/>
  <c r="I163" i="53" s="1"/>
  <c r="I162" i="53" s="1"/>
  <c r="I79" i="53"/>
  <c r="H109" i="52" l="1"/>
  <c r="G109" i="52" s="1"/>
  <c r="H228" i="53"/>
  <c r="H229" i="53"/>
  <c r="I78" i="53"/>
  <c r="H176" i="53"/>
  <c r="I175" i="53"/>
  <c r="F76" i="31" s="1"/>
  <c r="E76" i="31" l="1"/>
  <c r="F75" i="31"/>
  <c r="H175" i="53"/>
  <c r="H138" i="29"/>
  <c r="I77" i="53"/>
  <c r="I49" i="53" s="1"/>
  <c r="I174" i="53"/>
  <c r="H174" i="53" s="1"/>
  <c r="F74" i="31" l="1"/>
  <c r="E75" i="31"/>
  <c r="H137" i="29"/>
  <c r="G138" i="29"/>
  <c r="H77" i="53"/>
  <c r="I173" i="53"/>
  <c r="I172" i="53" s="1"/>
  <c r="H172" i="53" s="1"/>
  <c r="H226" i="53"/>
  <c r="F73" i="31" l="1"/>
  <c r="E74" i="31"/>
  <c r="H173" i="53"/>
  <c r="I171" i="53"/>
  <c r="H171" i="53" s="1"/>
  <c r="H43" i="29"/>
  <c r="G43" i="29" s="1"/>
  <c r="I43" i="53"/>
  <c r="I8" i="53" s="1"/>
  <c r="H49" i="53"/>
  <c r="H136" i="29"/>
  <c r="G137" i="29"/>
  <c r="E24" i="54"/>
  <c r="D24" i="54" s="1"/>
  <c r="E15" i="54"/>
  <c r="D15" i="54" s="1"/>
  <c r="E73" i="31" l="1"/>
  <c r="I170" i="53"/>
  <c r="H116" i="52" s="1"/>
  <c r="G116" i="52" s="1"/>
  <c r="H38" i="29"/>
  <c r="G38" i="29" s="1"/>
  <c r="H38" i="52"/>
  <c r="G38" i="52" s="1"/>
  <c r="H43" i="53"/>
  <c r="H135" i="29"/>
  <c r="G136" i="29"/>
  <c r="E14" i="54"/>
  <c r="D14" i="54" s="1"/>
  <c r="E17" i="54"/>
  <c r="H170" i="53" l="1"/>
  <c r="I161" i="53"/>
  <c r="H108" i="52" s="1"/>
  <c r="H134" i="29"/>
  <c r="G135" i="29"/>
  <c r="H8" i="29"/>
  <c r="H8" i="52"/>
  <c r="G8" i="52" s="1"/>
  <c r="H8" i="53"/>
  <c r="E8" i="54"/>
  <c r="D17" i="54"/>
  <c r="D8" i="54" s="1"/>
  <c r="I278" i="53" l="1"/>
  <c r="H161" i="53"/>
  <c r="G108" i="52"/>
  <c r="H203" i="52"/>
  <c r="G8" i="29"/>
  <c r="H133" i="29"/>
  <c r="G134" i="29"/>
  <c r="E47" i="54"/>
  <c r="D19" i="55"/>
  <c r="G133" i="29" l="1"/>
  <c r="H125" i="29"/>
  <c r="D47" i="54"/>
  <c r="D18" i="55"/>
  <c r="E18" i="55" s="1"/>
  <c r="E19" i="55"/>
  <c r="F171" i="31"/>
  <c r="E171" i="31" s="1"/>
  <c r="E172" i="31"/>
  <c r="F170" i="31" l="1"/>
  <c r="G125" i="29"/>
  <c r="H222" i="29"/>
  <c r="F169" i="31" l="1"/>
  <c r="E169" i="31" s="1"/>
  <c r="F94" i="31"/>
  <c r="E94" i="31" s="1"/>
  <c r="E170" i="31"/>
  <c r="F168" i="31" l="1"/>
  <c r="E168" i="31" s="1"/>
  <c r="E56" i="31"/>
  <c r="E37" i="31"/>
  <c r="E53" i="31"/>
  <c r="E58" i="31"/>
  <c r="F167" i="31" l="1"/>
  <c r="F173" i="31" s="1"/>
  <c r="E167" i="31" l="1"/>
</calcChain>
</file>

<file path=xl/comments1.xml><?xml version="1.0" encoding="utf-8"?>
<comments xmlns="http://schemas.openxmlformats.org/spreadsheetml/2006/main">
  <authors>
    <author>Ved_Economist</author>
  </authors>
  <commentLis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Ved_Economist:</t>
        </r>
        <r>
          <rPr>
            <sz val="9"/>
            <color indexed="81"/>
            <rFont val="Tahoma"/>
            <family val="2"/>
            <charset val="204"/>
          </rPr>
          <t xml:space="preserve">
1944173
</t>
        </r>
      </text>
    </comment>
    <comment ref="E31" authorId="0">
      <text>
        <r>
          <rPr>
            <b/>
            <sz val="9"/>
            <color indexed="81"/>
            <rFont val="Tahoma"/>
            <family val="2"/>
            <charset val="204"/>
          </rPr>
          <t>Ved_Economist:</t>
        </r>
        <r>
          <rPr>
            <sz val="9"/>
            <color indexed="81"/>
            <rFont val="Tahoma"/>
            <family val="2"/>
            <charset val="204"/>
          </rPr>
          <t xml:space="preserve">
69648,60</t>
        </r>
      </text>
    </comment>
    <comment ref="E33" authorId="0">
      <text>
        <r>
          <rPr>
            <b/>
            <sz val="9"/>
            <color indexed="81"/>
            <rFont val="Tahoma"/>
            <family val="2"/>
            <charset val="204"/>
          </rPr>
          <t>Ved_Economist:</t>
        </r>
        <r>
          <rPr>
            <sz val="9"/>
            <color indexed="81"/>
            <rFont val="Tahoma"/>
            <family val="2"/>
            <charset val="204"/>
          </rPr>
          <t xml:space="preserve">
11824,06</t>
        </r>
      </text>
    </comment>
  </commentList>
</comments>
</file>

<file path=xl/sharedStrings.xml><?xml version="1.0" encoding="utf-8"?>
<sst xmlns="http://schemas.openxmlformats.org/spreadsheetml/2006/main" count="2055" uniqueCount="379">
  <si>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</si>
  <si>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</si>
  <si>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</si>
  <si>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</si>
  <si>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</si>
  <si>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</si>
  <si>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</si>
  <si>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</si>
  <si>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</si>
  <si>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</si>
  <si>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</si>
  <si>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</si>
  <si>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</si>
  <si>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</si>
  <si>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</si>
  <si>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</si>
  <si>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</si>
  <si>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</si>
  <si>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</si>
  <si>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</si>
  <si>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</si>
  <si>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</si>
  <si>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</si>
  <si>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</si>
  <si>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</si>
  <si>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</si>
  <si>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</si>
  <si>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</si>
  <si>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</si>
  <si>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</si>
  <si>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</si>
  <si>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</si>
  <si>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</si>
  <si>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</si>
  <si>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</si>
  <si>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</si>
  <si>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</si>
  <si>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</si>
  <si>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</si>
  <si>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</si>
  <si>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</si>
  <si>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</si>
  <si>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</si>
  <si>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</si>
  <si>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</si>
  <si>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</si>
  <si>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</si>
  <si>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</si>
  <si>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"Профилактика правонарушений"</t>
  </si>
  <si>
    <t>Межбюджетные трансферты</t>
  </si>
  <si>
    <t>Непрограммные расходы</t>
  </si>
  <si>
    <t>Глава муниципального образования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</si>
  <si>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</si>
  <si>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</si>
  <si>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</si>
  <si>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</si>
  <si>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</si>
  <si>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</si>
  <si>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</si>
  <si>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 xml:space="preserve">Основное  мероприятие «Управление  и содержание общего имущества многоквартирных домов» 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</si>
  <si>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</si>
  <si>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</si>
  <si>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</si>
  <si>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</si>
  <si>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</si>
  <si>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</si>
  <si>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</si>
  <si>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</si>
  <si>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</si>
  <si>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</si>
  <si>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</si>
  <si>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</si>
  <si>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</si>
  <si>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</si>
  <si>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</si>
  <si>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</si>
  <si>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Закупка товаров, работ и услуг для обеспечения государственных (муниципальных) нужд</t>
  </si>
  <si>
    <t>5000100000</t>
  </si>
  <si>
    <t>Основное мероприятие "Мероприятия по обеспечению территории сельского поселения Светлый уличным освещением"</t>
  </si>
  <si>
    <t>Уплата иных платежей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</si>
  <si>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</si>
  <si>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</si>
  <si>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Дорожное хозяйство (дорожные фонды)</t>
  </si>
  <si>
    <t>500000000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</si>
  <si>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</si>
  <si>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Другие вопросы в области национальной экономики</t>
  </si>
  <si>
    <t>Иные межбюджетные трансферты  для создания условий для деятельности народных дружин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</si>
  <si>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</si>
  <si>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тыс.руб</t>
  </si>
  <si>
    <t>(тыс.руб.)</t>
  </si>
  <si>
    <t>Формирование Резервного фонда</t>
  </si>
  <si>
    <t>5000000000</t>
  </si>
  <si>
    <t>7700000000</t>
  </si>
  <si>
    <t>770010000</t>
  </si>
  <si>
    <t>7700102030</t>
  </si>
  <si>
    <t>Муниципальная программа "Совершенствование муниципального управления сельского поселения Светлый на 2016 -2021 годы"</t>
  </si>
  <si>
    <t>7700102040</t>
  </si>
  <si>
    <t>7700189020</t>
  </si>
  <si>
    <t>5000400000</t>
  </si>
  <si>
    <t>5000489020</t>
  </si>
  <si>
    <t>500010000</t>
  </si>
  <si>
    <t>5000122020</t>
  </si>
  <si>
    <t>7700102400</t>
  </si>
  <si>
    <t>7700100590</t>
  </si>
  <si>
    <t>7900000000</t>
  </si>
  <si>
    <t>Муниципальная программа «Управление муниципальным  имуществом в  сельском поселении Светлый на 2016-2021 годы»</t>
  </si>
  <si>
    <t>7900100000</t>
  </si>
  <si>
    <t>7900199990</t>
  </si>
  <si>
    <t>8200000000</t>
  </si>
  <si>
    <t>8210000000</t>
  </si>
  <si>
    <t>82103D9300</t>
  </si>
  <si>
    <t>8210300000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</si>
  <si>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</si>
  <si>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</si>
  <si>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мероприятий «Создание условий для деятельности  народных дружин»</t>
  </si>
  <si>
    <t>8210100000</t>
  </si>
  <si>
    <t>8210182300</t>
  </si>
  <si>
    <t>82101S2300</t>
  </si>
  <si>
    <t xml:space="preserve">Муниципальная программа «Совершенствование муниципального управления в сельском поселении Светлый на 2016-2021 годы»   </t>
  </si>
  <si>
    <t>Основное меприятие"Развитие и обеспечение деятельности органов местного самоуправления в информационной сфере"</t>
  </si>
  <si>
    <t>7700300000</t>
  </si>
  <si>
    <t>7700320070</t>
  </si>
  <si>
    <t>Основное меприятие "Обеспечение выполнения полномочий и функций администрации  сельского поселения Светлый и подведомственных учреждений"</t>
  </si>
  <si>
    <t>7700100000</t>
  </si>
  <si>
    <t>77001S2671</t>
  </si>
  <si>
    <t>8300000000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</si>
  <si>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2016-2021 годах»</t>
  </si>
  <si>
    <t xml:space="preserve">Подпрограмма  "Содействие проведению капитального ремонта многоквартирных домов"     </t>
  </si>
  <si>
    <t>8320000000</t>
  </si>
  <si>
    <t>8320200000</t>
  </si>
  <si>
    <t>Субсидии неккомерческой организации Югорский фонд капитального ремонта многоквартирныхь домов</t>
  </si>
  <si>
    <t>8320296010</t>
  </si>
  <si>
    <t>8310000000</t>
  </si>
  <si>
    <t>8310100000</t>
  </si>
  <si>
    <t>Основное меприятие "Подготовка систем коммунальной инфраструктуры к осенне-зимнему периоду"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</si>
  <si>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</si>
  <si>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r>
      <t xml:space="preserve">Софинансирование </t>
    </r>
    <r>
      <rPr>
        <sz val="8"/>
        <rFont val="Arial"/>
        <family val="2"/>
        <charset val="204"/>
      </rPr>
  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  </r>
  </si>
  <si>
    <t>8000000000</t>
  </si>
  <si>
    <t>8000300000</t>
  </si>
  <si>
    <t>80003999990</t>
  </si>
  <si>
    <t>7800000000</t>
  </si>
  <si>
    <t>Муниципальная программа «Развитие спорта, культуры  и библиотечного дела в сельском поселении Светлый на 2019-2021 годы»</t>
  </si>
  <si>
    <t>7820000000</t>
  </si>
  <si>
    <t xml:space="preserve">Подпрограмма  "Повышение качества культурных услуг, предоставляемых в области библиотечного и архивного дела"                                </t>
  </si>
  <si>
    <t>7820100000</t>
  </si>
  <si>
    <t>7820100590</t>
  </si>
  <si>
    <t>Расходы на обеспечение деятельности (оказание услуг) муниципальных учреждений</t>
  </si>
  <si>
    <t>Основное мероприятие "Федеральный проект "Культурная среда"</t>
  </si>
  <si>
    <t>782А100000</t>
  </si>
  <si>
    <t>782А182520</t>
  </si>
  <si>
    <t>Иные межбюджетные трансферты на развитие сферы культуры в муниципальных образованиях Ханты-Мансийского автономного округа - Югры</t>
  </si>
  <si>
    <t>7830100590</t>
  </si>
  <si>
    <t>7830000000</t>
  </si>
  <si>
    <t>Основное мероприятие "Обеспечение проведения массовых культурных мероприятий"</t>
  </si>
  <si>
    <t>7830100000</t>
  </si>
  <si>
    <t>Подпрограмма "Развитие спорта"</t>
  </si>
  <si>
    <t>Основное меприятие "Обеспечение организации и проведения физкультурных и массовых спортивных мероприятий"</t>
  </si>
  <si>
    <t>7810000000</t>
  </si>
  <si>
    <t>7810100000</t>
  </si>
  <si>
    <t>7810100590</t>
  </si>
  <si>
    <t>8320299990</t>
  </si>
  <si>
    <t>820000000</t>
  </si>
  <si>
    <t xml:space="preserve">Подпрограмма "Профилактика незаконного оборота и потребления  наркотических средств и психотропных средств"      </t>
  </si>
  <si>
    <t>Основное меприятие "Профилактические мероприятия по противодействию и злоупотреблению наркотикам и их незаконному обороту"</t>
  </si>
  <si>
    <t>8220000000</t>
  </si>
  <si>
    <t>8220100000</t>
  </si>
  <si>
    <t>8220199990</t>
  </si>
  <si>
    <t>8230000000</t>
  </si>
  <si>
    <t xml:space="preserve">Подпрограмма "Профилактика экстремизма"      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</si>
  <si>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</si>
  <si>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8230100000</t>
  </si>
  <si>
    <t>8230199990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</si>
  <si>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2016-2021 годы»</t>
  </si>
  <si>
    <t>Подпрограмма   "Организация и обеспечение мероприятий в сфере гражданской обороны, защиты населения и территории  от чрезвычайных ситуаций"</t>
  </si>
  <si>
    <t xml:space="preserve">Подпрограмма  "Укрепление пожарной безопасности "  </t>
  </si>
  <si>
    <t>Основное меприятие "Организация пропаганды и обучение населения в области пожарной безопасности"</t>
  </si>
  <si>
    <t>5000151180</t>
  </si>
  <si>
    <t>Непрограммное направление деятельности "Обеспечение деятельности Контрольно-счетной палаты Березовского района"</t>
  </si>
  <si>
    <t>Муниципальная программа "Благоустройство территории сельского поселения Светлый на 2016-2021 годы"</t>
  </si>
  <si>
    <t>8310182591</t>
  </si>
  <si>
    <t>83101S2591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</si>
  <si>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2019 год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</si>
  <si>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2019 год</t>
  </si>
  <si>
    <t>Распределение бюджетных ассигнований по разделам, подразделам классификации расходов бюджета сельского поселения Светлый на 2019 год</t>
  </si>
  <si>
    <t>Расходы на софинансирование иных межбюджетных трансфертов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планирование")</t>
  </si>
  <si>
    <t>Иные межбюджетные трансферты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планирование")</t>
  </si>
  <si>
    <t>Расходы на софинансирование иных  межбюджетных трансфертов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планирование")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</si>
  <si>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2016-2021 годах»</t>
  </si>
  <si>
    <t>Муниципальная программа «Развитие и содержание дорожно-транспортной системы на территории сельского поселения Светлый  2017-2021 годы»</t>
  </si>
  <si>
    <t>Ведомственная структура расходов бюджета сельского поселения Светлый на 2019 год</t>
  </si>
  <si>
    <t>Уточнение</t>
  </si>
  <si>
    <t>Уточненный план</t>
  </si>
  <si>
    <t>7820182520</t>
  </si>
  <si>
    <t>78201S2520</t>
  </si>
  <si>
    <t>Закупка товаров, работ, услуг в целях капитального ремонта государственного (муниципального) имущества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</si>
  <si>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</si>
  <si>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</si>
  <si>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Субсидии на развитие сферы культуры в муниципальных образованиях Ханты-Мансийского автономного округа</t>
  </si>
  <si>
    <t>Расходы на софинансирование субсидии на развитие сферы культуры в муниципальных образованиях Ханты-Мансийского автономного округа</t>
  </si>
  <si>
    <t>Субсидии на развитие сферы культуры в муниципальных образованиях  Ханты-Мансийского автономного округа</t>
  </si>
  <si>
    <t>Приложение 3                                     к решению Совета депутатов сельского поселения Светлый         от 24.12.2018 №19</t>
  </si>
  <si>
    <t>Приложение 7                                     к решению Совета депутатов сельского поселения Светлый         от 24.12.2018 №19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</si>
  <si>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</si>
  <si>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</si>
  <si>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Итсполнение судебных актов</t>
  </si>
  <si>
    <t>Субсидии неккомерческой организации Югорский фонд капитального ремонта многоквартирных домов</t>
  </si>
  <si>
    <t>7600000000</t>
  </si>
  <si>
    <t>7600284290</t>
  </si>
  <si>
    <t>8310199990</t>
  </si>
  <si>
    <t>Муниципальная программа "Обеспечение экологической безопасности сельского поселения Светлый на 2016-2021 годы"</t>
  </si>
  <si>
    <t>Основное мероприятие "Работы по организации деятельности по обращению с твердыми коммунальными отходами"</t>
  </si>
  <si>
    <t>ОХРАНА ОКРУЖАЮЩЕЙ СРЕДЫ</t>
  </si>
  <si>
    <t>Другие вопросы в области охраны окружающей среды</t>
  </si>
  <si>
    <t>7700200000</t>
  </si>
  <si>
    <t>7700202400</t>
  </si>
  <si>
    <t>Основное мерориятие "Повышение профессионального уровня органов местного самоуправления сельского поселения Светлый"</t>
  </si>
  <si>
    <t>Основное мероприятие "Повышение профессионального уровня органов местного самоуправления сельского поселения Светлый"</t>
  </si>
  <si>
    <t>Приложение 9                                    к решению Совета депутатов сельского поселения Светлый         от 24.12.2019 №19</t>
  </si>
  <si>
    <t>Приложение 5                                     к решению Совета депутатов сельского поселения Светлый         от 24.12.2018 №19</t>
  </si>
  <si>
    <t>Основное мероприятие "Подготовка систем коммунальной инфраструктуры к осенне-зимнему периоду"</t>
  </si>
  <si>
    <t>Приложение 1                                                            к  решению Совета депутатов             сельского поселения Светлый                                                   от 24.12.2018 №19</t>
  </si>
  <si>
    <t>Доходы бюджета сельского поселения Светлый на 2019 год</t>
  </si>
  <si>
    <t>тыс. рублей</t>
  </si>
  <si>
    <t>Код бюджетной квалификации</t>
  </si>
  <si>
    <t>Доходы (Вид налога)</t>
  </si>
  <si>
    <t>000 100 00000 00 0000 000</t>
  </si>
  <si>
    <t>Доходы</t>
  </si>
  <si>
    <t>100 103 02000 01 0000 110</t>
  </si>
  <si>
    <t>АКЦИЗЫ по подакцизным товарам (продукции), производимым на территории Российской Федерации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</si>
  <si>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</si>
  <si>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</si>
  <si>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</si>
  <si>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</si>
  <si>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</si>
  <si>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</si>
  <si>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</si>
  <si>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</si>
  <si>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</si>
  <si>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</si>
  <si>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</si>
  <si>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</si>
  <si>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</si>
  <si>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</si>
  <si>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</si>
  <si>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</si>
  <si>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</si>
  <si>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</si>
  <si>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182 106 06000 00 0000 110</t>
  </si>
  <si>
    <t>ЗЕМЕЛЬНЫЙ НАЛОГ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</si>
  <si>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</si>
  <si>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</si>
  <si>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</si>
  <si>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</si>
  <si>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</si>
  <si>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</si>
  <si>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</si>
  <si>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</si>
  <si>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</si>
  <si>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</si>
  <si>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650 111 01050 10 0000 120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</si>
  <si>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</si>
  <si>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</si>
  <si>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</si>
  <si>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</si>
  <si>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</si>
  <si>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000 115 00000 00 0000 000</t>
  </si>
  <si>
    <t>АДМИНИСТРАТИВНЫЕ ПЛАТЕЖИ И СБОРЫ</t>
  </si>
  <si>
    <t>650 115 02050 10 0000 140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</si>
  <si>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</si>
  <si>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650 113 00000 00 0000 000</t>
  </si>
  <si>
    <t>650 113 02995 10 0000 130</t>
  </si>
  <si>
    <t>650 200 00000 00 0000 000</t>
  </si>
  <si>
    <t>БЕЗВОЗМЕЗДНЫЕ ПОСТУПЛЕНИЯ</t>
  </si>
  <si>
    <t>000 202 10000 00 0000 150</t>
  </si>
  <si>
    <t>Дотации бюджетам субъектов Российской Федерации и муниципальных образований</t>
  </si>
  <si>
    <t>650 202 15001 10 0000 150</t>
  </si>
  <si>
    <t>Дотации бюджетам сельских поселений на выравнивание бюджетной обеспеченности</t>
  </si>
  <si>
    <t>000 202 30000 00 0000 150</t>
  </si>
  <si>
    <t>Субвенции бюджетам субъектов Российской Федерации и муниципальных образований</t>
  </si>
  <si>
    <t xml:space="preserve">650 202 30024 10 0000 150 </t>
  </si>
  <si>
    <t>Субвенции бюджетам сельских поселений на выполнение передаваемых полномочий субъектов РФ</t>
  </si>
  <si>
    <t>650 202 35930 10 0000 150</t>
  </si>
  <si>
    <t xml:space="preserve">Субвенции бюджетам сельских поселений на государственную регистрацию актов гражданского состояния </t>
  </si>
  <si>
    <t>650 202 35118 10 0000 150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</si>
  <si>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</si>
  <si>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000 202 40000 00 0000 150</t>
  </si>
  <si>
    <t>650 202 49999 10 0000 150</t>
  </si>
  <si>
    <t>Прочие межбюджетные трансферты передаваемые бюджетам сельских поселений</t>
  </si>
  <si>
    <t>650 207 05030 00 0000 000</t>
  </si>
  <si>
    <t>Прочие безвозмездные поступления в бюджеты сельских поселений</t>
  </si>
  <si>
    <t>650 207 05030 10 0000 180</t>
  </si>
  <si>
    <t>Всего доходов:</t>
  </si>
  <si>
    <t>Приложение №11                                                             к решению Совета депутатов сельского поселения Светлый                                                   от 24.12.2018 № 19</t>
  </si>
  <si>
    <t>Смета доходов и расходов муниципального дорожного фонда сельского поселения Светлый на 2019 год</t>
  </si>
  <si>
    <t>в тыс.руб.</t>
  </si>
  <si>
    <t>№</t>
  </si>
  <si>
    <t>Наименование показателей</t>
  </si>
  <si>
    <t>1.</t>
  </si>
  <si>
    <t xml:space="preserve">Остаток средств на 1 января очередного финансового года </t>
  </si>
  <si>
    <t>2.</t>
  </si>
  <si>
    <t>Средства бюджета поселения в размере прогнозируемых поступлений от:</t>
  </si>
  <si>
    <t>2.1.</t>
  </si>
  <si>
    <t xml:space="preserve">           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</t>
  </si>
  <si>
    <t>2.2</t>
  </si>
  <si>
    <r>
      <t xml:space="preserve">            поступлений в виде иных межбюджетных трансфертов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из вышестоящего бюджета на финансовое обеспечение дорожной деятельности в отношении автомобильных дорог местного значения</t>
    </r>
  </si>
  <si>
    <t>2.3.</t>
  </si>
  <si>
    <t xml:space="preserve">           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</t>
  </si>
  <si>
    <t>2.4.</t>
  </si>
  <si>
    <t xml:space="preserve">           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</t>
  </si>
  <si>
    <t>2.5</t>
  </si>
  <si>
    <t xml:space="preserve">         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</si>
  <si>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>2.6</t>
  </si>
  <si>
    <t xml:space="preserve">          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</si>
  <si>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2.7.</t>
  </si>
  <si>
    <t xml:space="preserve">  акцизов на автомобильный и прямогонный  дизельное  моторные масла для дизельных и (или) карбюраторных (инжекторных) двигателей, производимые на территории Российской Федерации</t>
  </si>
  <si>
    <t>Доходы - всего</t>
  </si>
  <si>
    <t>Расходы - всего</t>
  </si>
  <si>
    <t>В том числе:</t>
  </si>
  <si>
    <t xml:space="preserve">         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</si>
  <si>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 xml:space="preserve">         строительство и реконструкция автомобильных дорог общего пользования местного значения и искусственных сооружений на них, подъездных путей и искусственных сооружений на них</t>
  </si>
  <si>
    <t>3.</t>
  </si>
  <si>
    <t xml:space="preserve">         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</si>
  <si>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>4.</t>
  </si>
  <si>
    <t xml:space="preserve">         обеспечение транспортной безопасности объектов дорожного хозяйства</t>
  </si>
  <si>
    <t>5.</t>
  </si>
  <si>
    <t xml:space="preserve">       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</si>
  <si>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6.</t>
  </si>
  <si>
    <t xml:space="preserve">          на капитальный ремонт и ремонт дворовых территорий многоквартирных домов, проездов к дворовым территориям многоквартирных домов</t>
  </si>
  <si>
    <t>7.</t>
  </si>
  <si>
    <t xml:space="preserve">          на содержание автомобильных дорог общего пользования местного значения и искусственных сооружений на них</t>
  </si>
  <si>
    <t>650 117 00000 00 0000 000</t>
  </si>
  <si>
    <t>650 117 01050 10 0000 180</t>
  </si>
  <si>
    <t>прочие доходы от компенсации затрат бюджетов сельских поселений</t>
  </si>
  <si>
    <t>Невыявленные поступления, зачисляемые в бюджеты сельских поселений</t>
  </si>
  <si>
    <t>ПРОЧИЕ ДОХОДЫ ОТ ОКАЗАНИЯ ПЛАТНЫХ УСЛУГ  И КОМПЕНСАЦИИ ЗАТРАТ ГОСУДАРСТВУ</t>
  </si>
  <si>
    <t>Утверждено решением Совета депутатов сельского поселения Светлый от 18.10.2019 № 62</t>
  </si>
  <si>
    <t>000 114 00000 00 0000 000</t>
  </si>
  <si>
    <t>000 114 02053 10 0000 410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</si>
  <si>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</si>
  <si>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должно быть дорожный фонд</t>
  </si>
  <si>
    <t>ДОХОДЫ ОТ ПРОДАЖИ МАТЕРИАЛЬНЫХ И НЕМАТЕРИАЛЬНЫХ АКТИВОВ</t>
  </si>
  <si>
    <t>Приложение 15                                                            к  решению Совета депутатов сельского поселения Светлый                                                   от 24.12.2018 №19</t>
  </si>
  <si>
    <t>Источники внутреннего финансирования дефицита бюджета сельского поселения Светлый на 2019 год</t>
  </si>
  <si>
    <t>Код  главного администратора</t>
  </si>
  <si>
    <t>Код группы, подгруппы, статьи и вида источников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</si>
  <si>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</si>
  <si>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00 00 00 00 00 0000 000</t>
  </si>
  <si>
    <t>администрация сельского поселения Светлый</t>
  </si>
  <si>
    <t>000</t>
  </si>
  <si>
    <t>01 05 00 00 00 0000 000</t>
  </si>
  <si>
    <t xml:space="preserve">Изменение остатков  средств на счетах по учету средств бюджета </t>
  </si>
  <si>
    <t>01 05 02 01 01 0000 510</t>
  </si>
  <si>
    <t>Увеличение прочих остатков денежных средств бюджетов</t>
  </si>
  <si>
    <t>01 05 02 01 01 0000 610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</si>
  <si>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</si>
  <si>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</si>
  <si>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Межбюджетные трансферты получаемые из бюджета Березовского района на 2019 год</t>
  </si>
  <si>
    <t>(тыс.руб)</t>
  </si>
  <si>
    <t xml:space="preserve"> на развитие сферы культуры в муниципальных образованиях Ханты-Мансийского автономного округа - Югры</t>
  </si>
  <si>
    <t xml:space="preserve">  для создания условий для деятельности народных дружин</t>
  </si>
  <si>
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</si>
  <si>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 xml:space="preserve">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планирование")</t>
  </si>
  <si>
    <t xml:space="preserve">Дотации </t>
  </si>
  <si>
    <t xml:space="preserve">на выравнивание уровня бюджетной обеспеченности </t>
  </si>
  <si>
    <t>Субвенции</t>
  </si>
  <si>
    <t>на осуществление первичного воинского учета на территориях, где отсутствуют военные комиссариаты (федеральный бюджет)</t>
  </si>
  <si>
    <t>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2014- 2020 годах» за счет средств федерального бюджета</t>
  </si>
  <si>
    <t>по организации деятельности по обращению с твердыми коммунальными отходами</t>
  </si>
  <si>
    <t xml:space="preserve">Всего </t>
  </si>
  <si>
    <t>Приложение 13                                                            к  решению Совета депутатов             сельского поселения Светлый                                                   от 24.12.2018 №19</t>
  </si>
  <si>
    <t>Основное мероприятие "Развитие и обеспечение деятельности органов местного самоуправления в информационной сфере"</t>
  </si>
  <si>
    <t>Приложение 1                                                    к решению Совета депутатов                  сельского поселения Светлый                от 00.12.2019 №00</t>
  </si>
  <si>
    <t>Приложение 2                                                    к решению Совета депутатов                  сельского поселения Светлый                от 00.12.2019 №00</t>
  </si>
  <si>
    <t>Приложение 3                                                    к решению Совета депутатов                  сельского поселения Светлый                от 00.12.2019 №00</t>
  </si>
  <si>
    <t>Приложение 4                                                    к решению Совета депутатов                  сельского поселения Светлый                от 00.12.2019 №00</t>
  </si>
  <si>
    <t>Приложение 5                                                    к решению Совета депутатов                  сельского поселения Светлый                от 00.12.2019 №00</t>
  </si>
  <si>
    <t>Приложение 6                                                    к решению Совета депутатов                  сельского поселения Светлый                от 00.12.2019 №00</t>
  </si>
  <si>
    <t xml:space="preserve">                        Приложение 7                                                к решению Совета депутатов                  сельского поселения Светлый                          от 00.12.2019 №00.</t>
  </si>
  <si>
    <t>Приложение 8                                                    к решению Совета депутатов сельского поселения Светлый                                            от 00.12.2019 №00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</si>
</sst>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_р_._-;\-* #,##0.00_р_._-;_-* &quot;-&quot;??_р_._-;_-@_-"/>
    <numFmt numFmtId="165" formatCode="000"/>
    <numFmt numFmtId="166" formatCode="0000000"/>
    <numFmt numFmtId="167" formatCode="0000"/>
    <numFmt numFmtId="168" formatCode="000;;"/>
    <numFmt numFmtId="169" formatCode="00;;"/>
    <numFmt numFmtId="170" formatCode="#,##0.0_ ;[Red]\-#,##0.0\ "/>
    <numFmt numFmtId="171" formatCode="#,##0.000000_ ;[Red]\-#,##0.000000\ "/>
    <numFmt numFmtId="172" formatCode="#,##0.0;[Red]\-#,##0.0;0.0"/>
    <numFmt numFmtId="173" formatCode="0.0"/>
    <numFmt numFmtId="174" formatCode="0000000000"/>
    <numFmt numFmtId="175" formatCode="#,##0.00;[Red]\-#,##0.00;0.00"/>
    <numFmt numFmtId="176" formatCode="#,##0.00_ ;[Red]\-#,##0.00\ "/>
    <numFmt numFmtId="177" formatCode="#,##0.0000;[Red]\-#,##0.0000;0.0000"/>
    <numFmt numFmtId="178" formatCode="#,##0.0000_ ;[Red]\-#,##0.0000\ "/>
    <numFmt numFmtId="179" formatCode="#,##0.000;[Red]\-#,##0.000;0.000"/>
    <numFmt numFmtId="180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10" fillId="2" borderId="5">
      <alignment horizontal="left" vertical="top" wrapText="1"/>
    </xf>
    <xf numFmtId="0" fontId="12" fillId="0" borderId="0"/>
    <xf numFmtId="0" fontId="1" fillId="0" borderId="0"/>
  </cellStyleXfs>
  <cellXfs count="239">
    <xf numFmtId="0" fontId="0" fillId="0" borderId="0" xfId="0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3" fillId="0" borderId="1" xfId="5" applyNumberFormat="1" applyFont="1" applyFill="1" applyBorder="1" applyAlignment="1" applyProtection="1">
      <alignment horizontal="center" vertical="center"/>
      <protection hidden="1"/>
    </xf>
    <xf numFmtId="49" fontId="3" fillId="0" borderId="3" xfId="5" applyNumberFormat="1" applyFont="1" applyFill="1" applyBorder="1" applyAlignment="1" applyProtection="1">
      <alignment horizontal="center" vertical="center"/>
      <protection hidden="1"/>
    </xf>
    <xf numFmtId="168" fontId="3" fillId="0" borderId="3" xfId="5" applyNumberFormat="1" applyFont="1" applyFill="1" applyBorder="1" applyAlignment="1" applyProtection="1">
      <alignment horizontal="center" vertical="center"/>
      <protection hidden="1"/>
    </xf>
    <xf numFmtId="164" fontId="7" fillId="0" borderId="0" xfId="9" applyFont="1" applyFill="1" applyAlignment="1">
      <alignment horizontal="center"/>
    </xf>
    <xf numFmtId="171" fontId="7" fillId="0" borderId="0" xfId="0" applyNumberFormat="1" applyFont="1" applyFill="1" applyAlignment="1">
      <alignment horizontal="center"/>
    </xf>
    <xf numFmtId="166" fontId="3" fillId="0" borderId="3" xfId="5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/>
    <xf numFmtId="0" fontId="8" fillId="0" borderId="3" xfId="0" applyFont="1" applyFill="1" applyBorder="1"/>
    <xf numFmtId="170" fontId="7" fillId="0" borderId="0" xfId="0" applyNumberFormat="1" applyFont="1" applyFill="1" applyAlignment="1">
      <alignment horizontal="center"/>
    </xf>
    <xf numFmtId="174" fontId="11" fillId="0" borderId="1" xfId="1" applyNumberFormat="1" applyFont="1" applyFill="1" applyBorder="1" applyAlignment="1" applyProtection="1">
      <alignment horizontal="center" vertical="center"/>
      <protection hidden="1"/>
    </xf>
    <xf numFmtId="174" fontId="3" fillId="0" borderId="1" xfId="1" applyNumberFormat="1" applyFont="1" applyFill="1" applyBorder="1" applyAlignment="1" applyProtection="1">
      <alignment horizontal="center" vertical="center"/>
      <protection hidden="1"/>
    </xf>
    <xf numFmtId="174" fontId="11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3" xfId="5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168" fontId="3" fillId="0" borderId="3" xfId="5" applyNumberFormat="1" applyFont="1" applyFill="1" applyBorder="1" applyAlignment="1" applyProtection="1">
      <alignment horizontal="center" vertical="center"/>
      <protection hidden="1"/>
    </xf>
    <xf numFmtId="173" fontId="7" fillId="0" borderId="0" xfId="0" applyNumberFormat="1" applyFont="1" applyFill="1"/>
    <xf numFmtId="172" fontId="7" fillId="0" borderId="0" xfId="0" applyNumberFormat="1" applyFont="1" applyFill="1"/>
    <xf numFmtId="170" fontId="7" fillId="0" borderId="0" xfId="0" applyNumberFormat="1" applyFont="1" applyFill="1"/>
    <xf numFmtId="49" fontId="3" fillId="0" borderId="1" xfId="5" applyNumberFormat="1" applyFont="1" applyFill="1" applyBorder="1" applyAlignment="1" applyProtection="1">
      <alignment horizontal="center" vertical="center"/>
      <protection hidden="1"/>
    </xf>
    <xf numFmtId="49" fontId="3" fillId="0" borderId="1" xfId="5" applyNumberFormat="1" applyFont="1" applyFill="1" applyBorder="1" applyAlignment="1" applyProtection="1">
      <alignment horizontal="center" vertical="center" wrapText="1"/>
      <protection hidden="1"/>
    </xf>
    <xf numFmtId="169" fontId="3" fillId="0" borderId="1" xfId="5" applyNumberFormat="1" applyFont="1" applyFill="1" applyBorder="1" applyAlignment="1" applyProtection="1">
      <alignment horizontal="center" vertical="center"/>
      <protection hidden="1"/>
    </xf>
    <xf numFmtId="168" fontId="3" fillId="0" borderId="1" xfId="5" applyNumberFormat="1" applyFont="1" applyFill="1" applyBorder="1" applyAlignment="1" applyProtection="1">
      <alignment horizontal="center" vertical="center"/>
      <protection hidden="1"/>
    </xf>
    <xf numFmtId="165" fontId="3" fillId="0" borderId="7" xfId="5" applyNumberFormat="1" applyFont="1" applyFill="1" applyBorder="1" applyAlignment="1" applyProtection="1">
      <alignment horizontal="left" vertical="center" wrapText="1"/>
      <protection hidden="1"/>
    </xf>
    <xf numFmtId="49" fontId="3" fillId="0" borderId="6" xfId="5" applyNumberFormat="1" applyFont="1" applyFill="1" applyBorder="1" applyAlignment="1" applyProtection="1">
      <alignment horizontal="center" vertical="center" wrapText="1"/>
      <protection hidden="1"/>
    </xf>
    <xf numFmtId="169" fontId="3" fillId="0" borderId="8" xfId="5" applyNumberFormat="1" applyFont="1" applyFill="1" applyBorder="1" applyAlignment="1" applyProtection="1">
      <alignment horizontal="center" vertical="center"/>
      <protection hidden="1"/>
    </xf>
    <xf numFmtId="49" fontId="3" fillId="0" borderId="8" xfId="5" applyNumberFormat="1" applyFont="1" applyFill="1" applyBorder="1" applyAlignment="1" applyProtection="1">
      <alignment horizontal="center" vertical="center"/>
      <protection hidden="1"/>
    </xf>
    <xf numFmtId="168" fontId="3" fillId="0" borderId="8" xfId="5" applyNumberFormat="1" applyFont="1" applyFill="1" applyBorder="1" applyAlignment="1" applyProtection="1">
      <alignment horizontal="center" vertical="center"/>
      <protection hidden="1"/>
    </xf>
    <xf numFmtId="166" fontId="3" fillId="0" borderId="1" xfId="5" applyNumberFormat="1" applyFont="1" applyFill="1" applyBorder="1" applyAlignment="1" applyProtection="1">
      <alignment horizontal="center" vertical="center"/>
      <protection hidden="1"/>
    </xf>
    <xf numFmtId="174" fontId="11" fillId="0" borderId="1" xfId="11" applyNumberFormat="1" applyFont="1" applyFill="1" applyBorder="1" applyAlignment="1" applyProtection="1">
      <protection hidden="1"/>
    </xf>
    <xf numFmtId="169" fontId="3" fillId="0" borderId="3" xfId="5" applyNumberFormat="1" applyFont="1" applyFill="1" applyBorder="1" applyAlignment="1" applyProtection="1">
      <alignment horizontal="center" vertical="center"/>
      <protection hidden="1"/>
    </xf>
    <xf numFmtId="169" fontId="6" fillId="0" borderId="3" xfId="5" applyNumberFormat="1" applyFont="1" applyFill="1" applyBorder="1" applyAlignment="1" applyProtection="1">
      <alignment horizontal="center" vertical="center"/>
      <protection hidden="1"/>
    </xf>
    <xf numFmtId="0" fontId="3" fillId="0" borderId="10" xfId="5" applyNumberFormat="1" applyFont="1" applyFill="1" applyBorder="1" applyAlignment="1" applyProtection="1">
      <alignment horizontal="center"/>
      <protection hidden="1"/>
    </xf>
    <xf numFmtId="49" fontId="3" fillId="0" borderId="10" xfId="5" applyNumberFormat="1" applyFont="1" applyFill="1" applyBorder="1" applyAlignment="1" applyProtection="1">
      <alignment horizontal="center"/>
      <protection hidden="1"/>
    </xf>
    <xf numFmtId="0" fontId="4" fillId="0" borderId="10" xfId="5" applyNumberFormat="1" applyFont="1" applyFill="1" applyBorder="1" applyAlignment="1" applyProtection="1">
      <protection hidden="1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71" fontId="7" fillId="0" borderId="0" xfId="0" applyNumberFormat="1" applyFont="1" applyFill="1"/>
    <xf numFmtId="166" fontId="3" fillId="3" borderId="3" xfId="5" applyNumberFormat="1" applyFont="1" applyFill="1" applyBorder="1" applyAlignment="1" applyProtection="1">
      <alignment horizontal="center" vertical="center"/>
      <protection hidden="1"/>
    </xf>
    <xf numFmtId="168" fontId="3" fillId="3" borderId="3" xfId="5" applyNumberFormat="1" applyFont="1" applyFill="1" applyBorder="1" applyAlignment="1" applyProtection="1">
      <alignment horizontal="center" vertical="center"/>
      <protection hidden="1"/>
    </xf>
    <xf numFmtId="49" fontId="3" fillId="3" borderId="3" xfId="5" applyNumberFormat="1" applyFont="1" applyFill="1" applyBorder="1" applyAlignment="1" applyProtection="1">
      <alignment horizontal="center" vertical="center"/>
      <protection hidden="1"/>
    </xf>
    <xf numFmtId="0" fontId="3" fillId="3" borderId="3" xfId="5" applyNumberFormat="1" applyFont="1" applyFill="1" applyBorder="1" applyAlignment="1" applyProtection="1">
      <alignment horizontal="center" vertical="center"/>
      <protection hidden="1"/>
    </xf>
    <xf numFmtId="174" fontId="11" fillId="3" borderId="3" xfId="1" applyNumberFormat="1" applyFont="1" applyFill="1" applyBorder="1" applyAlignment="1" applyProtection="1">
      <alignment horizontal="center" vertical="center"/>
      <protection hidden="1"/>
    </xf>
    <xf numFmtId="174" fontId="11" fillId="0" borderId="1" xfId="11" applyNumberFormat="1" applyFont="1" applyFill="1" applyBorder="1" applyAlignment="1" applyProtection="1">
      <alignment horizontal="center"/>
      <protection hidden="1"/>
    </xf>
    <xf numFmtId="174" fontId="11" fillId="0" borderId="1" xfId="11" applyNumberFormat="1" applyFont="1" applyFill="1" applyBorder="1" applyAlignment="1" applyProtection="1">
      <alignment horizontal="center" vertical="center"/>
      <protection hidden="1"/>
    </xf>
    <xf numFmtId="174" fontId="11" fillId="0" borderId="1" xfId="11" applyNumberFormat="1" applyFont="1" applyFill="1" applyBorder="1" applyAlignment="1" applyProtection="1">
      <alignment vertical="center"/>
      <protection hidden="1"/>
    </xf>
    <xf numFmtId="0" fontId="4" fillId="0" borderId="1" xfId="5" applyNumberFormat="1" applyFont="1" applyFill="1" applyBorder="1" applyAlignment="1" applyProtection="1">
      <alignment vertical="center"/>
      <protection hidden="1"/>
    </xf>
    <xf numFmtId="176" fontId="7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49" fontId="3" fillId="3" borderId="1" xfId="5" applyNumberFormat="1" applyFont="1" applyFill="1" applyBorder="1" applyAlignment="1" applyProtection="1">
      <alignment horizontal="center" vertical="center"/>
      <protection hidden="1"/>
    </xf>
    <xf numFmtId="175" fontId="7" fillId="0" borderId="0" xfId="0" applyNumberFormat="1" applyFont="1" applyFill="1"/>
    <xf numFmtId="175" fontId="7" fillId="0" borderId="0" xfId="0" applyNumberFormat="1" applyFont="1" applyFill="1" applyAlignment="1">
      <alignment horizontal="center"/>
    </xf>
    <xf numFmtId="178" fontId="7" fillId="0" borderId="0" xfId="0" applyNumberFormat="1" applyFont="1" applyFill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2" fontId="4" fillId="0" borderId="1" xfId="5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/>
    <xf numFmtId="169" fontId="3" fillId="4" borderId="8" xfId="5" applyNumberFormat="1" applyFont="1" applyFill="1" applyBorder="1" applyAlignment="1" applyProtection="1">
      <alignment horizontal="center" vertical="center"/>
      <protection hidden="1"/>
    </xf>
    <xf numFmtId="49" fontId="3" fillId="4" borderId="8" xfId="5" applyNumberFormat="1" applyFont="1" applyFill="1" applyBorder="1" applyAlignment="1" applyProtection="1">
      <alignment horizontal="center" vertical="center"/>
      <protection hidden="1"/>
    </xf>
    <xf numFmtId="168" fontId="3" fillId="4" borderId="8" xfId="5" applyNumberFormat="1" applyFont="1" applyFill="1" applyBorder="1" applyAlignment="1" applyProtection="1">
      <alignment horizontal="center" vertical="center"/>
      <protection hidden="1"/>
    </xf>
    <xf numFmtId="169" fontId="3" fillId="4" borderId="3" xfId="5" applyNumberFormat="1" applyFont="1" applyFill="1" applyBorder="1" applyAlignment="1" applyProtection="1">
      <alignment horizontal="center" vertical="center"/>
      <protection hidden="1"/>
    </xf>
    <xf numFmtId="49" fontId="3" fillId="4" borderId="3" xfId="5" applyNumberFormat="1" applyFont="1" applyFill="1" applyBorder="1" applyAlignment="1" applyProtection="1">
      <alignment horizontal="center" vertical="center"/>
      <protection hidden="1"/>
    </xf>
    <xf numFmtId="168" fontId="3" fillId="4" borderId="3" xfId="5" applyNumberFormat="1" applyFont="1" applyFill="1" applyBorder="1" applyAlignment="1" applyProtection="1">
      <alignment horizontal="center" vertical="center"/>
      <protection hidden="1"/>
    </xf>
    <xf numFmtId="169" fontId="6" fillId="4" borderId="3" xfId="5" applyNumberFormat="1" applyFont="1" applyFill="1" applyBorder="1" applyAlignment="1" applyProtection="1">
      <alignment horizontal="center" vertical="center"/>
      <protection hidden="1"/>
    </xf>
    <xf numFmtId="169" fontId="3" fillId="3" borderId="3" xfId="5" applyNumberFormat="1" applyFont="1" applyFill="1" applyBorder="1" applyAlignment="1" applyProtection="1">
      <alignment horizontal="center" vertical="center"/>
      <protection hidden="1"/>
    </xf>
    <xf numFmtId="172" fontId="3" fillId="0" borderId="6" xfId="5" applyNumberFormat="1" applyFont="1" applyFill="1" applyBorder="1" applyAlignment="1" applyProtection="1">
      <alignment horizontal="center"/>
      <protection hidden="1"/>
    </xf>
    <xf numFmtId="172" fontId="7" fillId="0" borderId="6" xfId="0" applyNumberFormat="1" applyFont="1" applyFill="1" applyBorder="1" applyAlignment="1">
      <alignment horizontal="center"/>
    </xf>
    <xf numFmtId="167" fontId="3" fillId="0" borderId="1" xfId="5" applyNumberFormat="1" applyFont="1" applyFill="1" applyBorder="1" applyAlignment="1" applyProtection="1">
      <alignment horizontal="justify" vertical="center" wrapText="1"/>
      <protection hidden="1"/>
    </xf>
    <xf numFmtId="166" fontId="3" fillId="0" borderId="1" xfId="5" applyNumberFormat="1" applyFont="1" applyFill="1" applyBorder="1" applyAlignment="1" applyProtection="1">
      <alignment horizontal="justify" vertical="center" wrapText="1"/>
      <protection hidden="1"/>
    </xf>
    <xf numFmtId="165" fontId="3" fillId="0" borderId="1" xfId="5" applyNumberFormat="1" applyFont="1" applyFill="1" applyBorder="1" applyAlignment="1" applyProtection="1">
      <alignment horizontal="justify" vertical="center" wrapText="1"/>
      <protection hidden="1"/>
    </xf>
    <xf numFmtId="167" fontId="3" fillId="0" borderId="1" xfId="1" applyNumberFormat="1" applyFont="1" applyFill="1" applyBorder="1" applyAlignment="1" applyProtection="1">
      <alignment horizontal="justify" wrapText="1"/>
      <protection hidden="1"/>
    </xf>
    <xf numFmtId="165" fontId="3" fillId="0" borderId="4" xfId="5" applyNumberFormat="1" applyFont="1" applyFill="1" applyBorder="1" applyAlignment="1" applyProtection="1">
      <alignment horizontal="justify" vertical="center" wrapText="1"/>
      <protection hidden="1"/>
    </xf>
    <xf numFmtId="165" fontId="3" fillId="0" borderId="11" xfId="5" applyNumberFormat="1" applyFont="1" applyFill="1" applyBorder="1" applyAlignment="1" applyProtection="1">
      <alignment horizontal="justify" vertical="center" wrapText="1"/>
      <protection hidden="1"/>
    </xf>
    <xf numFmtId="167" fontId="3" fillId="0" borderId="4" xfId="5" applyNumberFormat="1" applyFont="1" applyFill="1" applyBorder="1" applyAlignment="1" applyProtection="1">
      <alignment horizontal="justify" vertical="center" wrapText="1"/>
      <protection hidden="1"/>
    </xf>
    <xf numFmtId="167" fontId="3" fillId="0" borderId="7" xfId="5" applyNumberFormat="1" applyFont="1" applyFill="1" applyBorder="1" applyAlignment="1" applyProtection="1">
      <alignment horizontal="justify" vertical="center"/>
      <protection hidden="1"/>
    </xf>
    <xf numFmtId="167" fontId="3" fillId="0" borderId="4" xfId="5" applyNumberFormat="1" applyFont="1" applyFill="1" applyBorder="1" applyAlignment="1" applyProtection="1">
      <alignment horizontal="justify" vertical="center"/>
      <protection hidden="1"/>
    </xf>
    <xf numFmtId="166" fontId="3" fillId="0" borderId="4" xfId="5" applyNumberFormat="1" applyFont="1" applyFill="1" applyBorder="1" applyAlignment="1" applyProtection="1">
      <alignment horizontal="justify" vertical="center"/>
      <protection hidden="1"/>
    </xf>
    <xf numFmtId="165" fontId="3" fillId="0" borderId="4" xfId="5" applyNumberFormat="1" applyFont="1" applyFill="1" applyBorder="1" applyAlignment="1" applyProtection="1">
      <alignment horizontal="justify" vertical="center"/>
      <protection hidden="1"/>
    </xf>
    <xf numFmtId="167" fontId="3" fillId="0" borderId="4" xfId="1" applyNumberFormat="1" applyFont="1" applyFill="1" applyBorder="1" applyAlignment="1" applyProtection="1">
      <alignment horizontal="justify"/>
      <protection hidden="1"/>
    </xf>
    <xf numFmtId="0" fontId="3" fillId="0" borderId="9" xfId="5" applyNumberFormat="1" applyFont="1" applyFill="1" applyBorder="1" applyAlignment="1" applyProtection="1">
      <alignment horizontal="justify"/>
      <protection hidden="1"/>
    </xf>
    <xf numFmtId="0" fontId="8" fillId="0" borderId="1" xfId="0" applyFont="1" applyFill="1" applyBorder="1" applyAlignment="1">
      <alignment horizontal="justify"/>
    </xf>
    <xf numFmtId="166" fontId="3" fillId="3" borderId="4" xfId="5" applyNumberFormat="1" applyFont="1" applyFill="1" applyBorder="1" applyAlignment="1" applyProtection="1">
      <alignment horizontal="justify" vertical="center" wrapText="1"/>
      <protection hidden="1"/>
    </xf>
    <xf numFmtId="166" fontId="3" fillId="0" borderId="4" xfId="5" applyNumberFormat="1" applyFont="1" applyFill="1" applyBorder="1" applyAlignment="1" applyProtection="1">
      <alignment horizontal="justify" vertical="center" wrapText="1"/>
      <protection hidden="1"/>
    </xf>
    <xf numFmtId="165" fontId="3" fillId="3" borderId="4" xfId="5" applyNumberFormat="1" applyFont="1" applyFill="1" applyBorder="1" applyAlignment="1" applyProtection="1">
      <alignment horizontal="justify" vertical="center" wrapText="1"/>
      <protection hidden="1"/>
    </xf>
    <xf numFmtId="167" fontId="3" fillId="3" borderId="1" xfId="5" applyNumberFormat="1" applyFont="1" applyFill="1" applyBorder="1" applyAlignment="1" applyProtection="1">
      <alignment horizontal="justify" vertical="center" wrapText="1"/>
      <protection hidden="1"/>
    </xf>
    <xf numFmtId="167" fontId="3" fillId="0" borderId="4" xfId="1" applyNumberFormat="1" applyFont="1" applyFill="1" applyBorder="1" applyAlignment="1" applyProtection="1">
      <alignment horizontal="justify" wrapText="1"/>
      <protection hidden="1"/>
    </xf>
    <xf numFmtId="0" fontId="7" fillId="0" borderId="0" xfId="0" applyFont="1" applyFill="1" applyAlignment="1">
      <alignment horizontal="justify"/>
    </xf>
    <xf numFmtId="167" fontId="3" fillId="4" borderId="7" xfId="5" applyNumberFormat="1" applyFont="1" applyFill="1" applyBorder="1" applyAlignment="1" applyProtection="1">
      <alignment horizontal="justify" vertical="center" wrapText="1"/>
      <protection hidden="1"/>
    </xf>
    <xf numFmtId="167" fontId="3" fillId="3" borderId="4" xfId="5" applyNumberFormat="1" applyFont="1" applyFill="1" applyBorder="1" applyAlignment="1" applyProtection="1">
      <alignment horizontal="justify" vertical="center" wrapText="1"/>
      <protection hidden="1"/>
    </xf>
    <xf numFmtId="167" fontId="3" fillId="4" borderId="4" xfId="5" applyNumberFormat="1" applyFont="1" applyFill="1" applyBorder="1" applyAlignment="1" applyProtection="1">
      <alignment horizontal="justify" vertical="center" wrapText="1"/>
      <protection hidden="1"/>
    </xf>
    <xf numFmtId="165" fontId="3" fillId="4" borderId="11" xfId="5" applyNumberFormat="1" applyFont="1" applyFill="1" applyBorder="1" applyAlignment="1" applyProtection="1">
      <alignment horizontal="justify" vertical="center" wrapText="1"/>
      <protection hidden="1"/>
    </xf>
    <xf numFmtId="165" fontId="3" fillId="3" borderId="11" xfId="5" applyNumberFormat="1" applyFont="1" applyFill="1" applyBorder="1" applyAlignment="1" applyProtection="1">
      <alignment horizontal="justify" vertical="center" wrapText="1"/>
      <protection hidden="1"/>
    </xf>
    <xf numFmtId="0" fontId="3" fillId="0" borderId="1" xfId="5" applyNumberFormat="1" applyFont="1" applyFill="1" applyBorder="1" applyAlignment="1" applyProtection="1">
      <alignment horizontal="justify"/>
      <protection hidden="1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80" fontId="13" fillId="0" borderId="1" xfId="0" applyNumberFormat="1" applyFont="1" applyBorder="1" applyAlignment="1">
      <alignment horizontal="center" vertical="center"/>
    </xf>
    <xf numFmtId="0" fontId="4" fillId="0" borderId="5" xfId="10" applyFont="1" applyFill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5" xfId="10" applyFont="1" applyFill="1" applyAlignment="1">
      <alignment horizontal="left" vertical="center" wrapText="1"/>
    </xf>
    <xf numFmtId="180" fontId="9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7" fillId="0" borderId="0" xfId="0" applyNumberFormat="1" applyFont="1"/>
    <xf numFmtId="180" fontId="7" fillId="0" borderId="0" xfId="0" applyNumberFormat="1" applyFont="1"/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 wrapText="1"/>
    </xf>
    <xf numFmtId="173" fontId="17" fillId="0" borderId="0" xfId="1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0" xfId="0" applyFont="1"/>
    <xf numFmtId="180" fontId="9" fillId="0" borderId="1" xfId="0" applyNumberFormat="1" applyFont="1" applyFill="1" applyBorder="1" applyAlignment="1">
      <alignment horizontal="center" vertical="center"/>
    </xf>
    <xf numFmtId="180" fontId="1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3" fontId="8" fillId="0" borderId="1" xfId="0" applyNumberFormat="1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172" fontId="3" fillId="0" borderId="1" xfId="5" applyNumberFormat="1" applyFont="1" applyFill="1" applyBorder="1" applyAlignment="1" applyProtection="1">
      <alignment horizontal="center" vertical="center"/>
      <protection hidden="1"/>
    </xf>
    <xf numFmtId="172" fontId="7" fillId="0" borderId="1" xfId="0" applyNumberFormat="1" applyFont="1" applyFill="1" applyBorder="1" applyAlignment="1">
      <alignment horizontal="center" vertical="center"/>
    </xf>
    <xf numFmtId="173" fontId="7" fillId="0" borderId="1" xfId="0" applyNumberFormat="1" applyFont="1" applyFill="1" applyBorder="1" applyAlignment="1">
      <alignment horizontal="center" vertical="center"/>
    </xf>
    <xf numFmtId="173" fontId="3" fillId="0" borderId="1" xfId="5" applyNumberFormat="1" applyFont="1" applyFill="1" applyBorder="1" applyAlignment="1" applyProtection="1">
      <alignment horizontal="center"/>
      <protection hidden="1"/>
    </xf>
    <xf numFmtId="173" fontId="7" fillId="0" borderId="1" xfId="0" applyNumberFormat="1" applyFont="1" applyFill="1" applyBorder="1" applyAlignment="1">
      <alignment horizontal="center"/>
    </xf>
    <xf numFmtId="173" fontId="3" fillId="0" borderId="1" xfId="9" applyNumberFormat="1" applyFont="1" applyFill="1" applyBorder="1" applyAlignment="1" applyProtection="1">
      <alignment horizontal="center"/>
      <protection hidden="1"/>
    </xf>
    <xf numFmtId="173" fontId="3" fillId="0" borderId="1" xfId="5" applyNumberFormat="1" applyFont="1" applyFill="1" applyBorder="1" applyAlignment="1" applyProtection="1">
      <alignment horizontal="center" vertical="center"/>
      <protection hidden="1"/>
    </xf>
    <xf numFmtId="173" fontId="4" fillId="0" borderId="2" xfId="5" applyNumberFormat="1" applyFont="1" applyFill="1" applyBorder="1" applyAlignment="1" applyProtection="1">
      <alignment horizontal="center"/>
      <protection hidden="1"/>
    </xf>
    <xf numFmtId="173" fontId="8" fillId="0" borderId="2" xfId="0" applyNumberFormat="1" applyFont="1" applyFill="1" applyBorder="1" applyAlignment="1">
      <alignment horizontal="center"/>
    </xf>
    <xf numFmtId="173" fontId="8" fillId="0" borderId="1" xfId="0" applyNumberFormat="1" applyFont="1" applyFill="1" applyBorder="1" applyAlignment="1">
      <alignment horizontal="center"/>
    </xf>
    <xf numFmtId="172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173" fontId="7" fillId="0" borderId="1" xfId="0" applyNumberFormat="1" applyFont="1" applyBorder="1" applyAlignment="1">
      <alignment horizontal="center"/>
    </xf>
    <xf numFmtId="173" fontId="8" fillId="0" borderId="13" xfId="0" applyNumberFormat="1" applyFont="1" applyFill="1" applyBorder="1" applyAlignment="1">
      <alignment horizontal="center" vertical="center" wrapText="1"/>
    </xf>
    <xf numFmtId="173" fontId="0" fillId="0" borderId="0" xfId="0" applyNumberFormat="1"/>
    <xf numFmtId="0" fontId="8" fillId="0" borderId="1" xfId="0" applyFont="1" applyFill="1" applyBorder="1" applyAlignment="1">
      <alignment horizontal="left"/>
    </xf>
    <xf numFmtId="170" fontId="8" fillId="0" borderId="1" xfId="0" applyNumberFormat="1" applyFont="1" applyFill="1" applyBorder="1" applyAlignment="1">
      <alignment horizontal="center"/>
    </xf>
    <xf numFmtId="2" fontId="7" fillId="0" borderId="0" xfId="0" applyNumberFormat="1" applyFont="1" applyFill="1"/>
    <xf numFmtId="172" fontId="8" fillId="0" borderId="1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 applyFill="1"/>
    <xf numFmtId="49" fontId="3" fillId="0" borderId="3" xfId="5" applyNumberFormat="1" applyFont="1" applyFill="1" applyBorder="1" applyAlignment="1" applyProtection="1">
      <alignment horizontal="center" vertical="center"/>
      <protection hidden="1"/>
    </xf>
    <xf numFmtId="168" fontId="3" fillId="0" borderId="3" xfId="5" applyNumberFormat="1" applyFont="1" applyFill="1" applyBorder="1" applyAlignment="1" applyProtection="1">
      <alignment horizontal="center" vertical="center"/>
      <protection hidden="1"/>
    </xf>
    <xf numFmtId="172" fontId="7" fillId="0" borderId="1" xfId="0" applyNumberFormat="1" applyFont="1" applyFill="1" applyBorder="1" applyAlignment="1">
      <alignment horizontal="center" vertical="center"/>
    </xf>
    <xf numFmtId="172" fontId="3" fillId="0" borderId="1" xfId="5" applyNumberFormat="1" applyFont="1" applyFill="1" applyBorder="1" applyAlignment="1" applyProtection="1">
      <alignment horizontal="center" vertical="center"/>
      <protection hidden="1"/>
    </xf>
    <xf numFmtId="173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3" fillId="0" borderId="1" xfId="5" applyNumberFormat="1" applyFont="1" applyFill="1" applyBorder="1" applyAlignment="1" applyProtection="1">
      <alignment horizontal="center" vertical="center"/>
      <protection hidden="1"/>
    </xf>
    <xf numFmtId="169" fontId="3" fillId="0" borderId="1" xfId="5" applyNumberFormat="1" applyFont="1" applyFill="1" applyBorder="1" applyAlignment="1" applyProtection="1">
      <alignment horizontal="center" vertical="center"/>
      <protection hidden="1"/>
    </xf>
    <xf numFmtId="168" fontId="3" fillId="0" borderId="1" xfId="5" applyNumberFormat="1" applyFont="1" applyFill="1" applyBorder="1" applyAlignment="1" applyProtection="1">
      <alignment horizontal="center" vertical="center"/>
      <protection hidden="1"/>
    </xf>
    <xf numFmtId="165" fontId="3" fillId="0" borderId="1" xfId="5" applyNumberFormat="1" applyFont="1" applyFill="1" applyBorder="1" applyAlignment="1" applyProtection="1">
      <alignment horizontal="left" vertical="center" wrapText="1"/>
      <protection hidden="1"/>
    </xf>
    <xf numFmtId="172" fontId="4" fillId="0" borderId="1" xfId="5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>
      <alignment horizontal="center"/>
    </xf>
    <xf numFmtId="172" fontId="8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3" fontId="8" fillId="0" borderId="1" xfId="0" applyNumberFormat="1" applyFont="1" applyBorder="1" applyAlignment="1">
      <alignment horizontal="center" vertical="center"/>
    </xf>
    <xf numFmtId="173" fontId="7" fillId="0" borderId="1" xfId="0" applyNumberFormat="1" applyFont="1" applyBorder="1" applyAlignment="1">
      <alignment horizontal="center" vertical="center"/>
    </xf>
    <xf numFmtId="173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172" fontId="3" fillId="3" borderId="1" xfId="5" applyNumberFormat="1" applyFont="1" applyFill="1" applyBorder="1" applyAlignment="1" applyProtection="1">
      <alignment horizontal="center" vertical="center"/>
      <protection hidden="1"/>
    </xf>
    <xf numFmtId="172" fontId="7" fillId="3" borderId="1" xfId="0" applyNumberFormat="1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 horizontal="center" vertical="center" wrapText="1"/>
    </xf>
    <xf numFmtId="172" fontId="7" fillId="3" borderId="1" xfId="0" applyNumberFormat="1" applyFont="1" applyFill="1" applyBorder="1" applyAlignment="1">
      <alignment horizontal="center" vertical="center" wrapText="1"/>
    </xf>
    <xf numFmtId="172" fontId="3" fillId="4" borderId="1" xfId="5" applyNumberFormat="1" applyFont="1" applyFill="1" applyBorder="1" applyAlignment="1" applyProtection="1">
      <alignment horizontal="center" vertical="center"/>
      <protection hidden="1"/>
    </xf>
    <xf numFmtId="172" fontId="7" fillId="4" borderId="1" xfId="0" applyNumberFormat="1" applyFont="1" applyFill="1" applyBorder="1" applyAlignment="1">
      <alignment horizontal="center" vertical="center"/>
    </xf>
    <xf numFmtId="172" fontId="3" fillId="4" borderId="1" xfId="9" applyNumberFormat="1" applyFont="1" applyFill="1" applyBorder="1" applyAlignment="1" applyProtection="1">
      <alignment horizontal="center" vertical="center"/>
      <protection hidden="1"/>
    </xf>
    <xf numFmtId="172" fontId="3" fillId="4" borderId="6" xfId="5" applyNumberFormat="1" applyFont="1" applyFill="1" applyBorder="1" applyAlignment="1" applyProtection="1">
      <alignment horizontal="center" vertical="center"/>
      <protection hidden="1"/>
    </xf>
    <xf numFmtId="172" fontId="8" fillId="0" borderId="1" xfId="0" applyNumberFormat="1" applyFont="1" applyFill="1" applyBorder="1" applyAlignment="1">
      <alignment horizontal="center" vertical="center" wrapText="1"/>
    </xf>
    <xf numFmtId="167" fontId="3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3" fillId="5" borderId="1" xfId="5" applyNumberFormat="1" applyFont="1" applyFill="1" applyBorder="1" applyAlignment="1" applyProtection="1">
      <alignment horizontal="center" vertical="center" wrapText="1"/>
      <protection hidden="1"/>
    </xf>
    <xf numFmtId="169" fontId="3" fillId="5" borderId="1" xfId="5" applyNumberFormat="1" applyFont="1" applyFill="1" applyBorder="1" applyAlignment="1" applyProtection="1">
      <alignment horizontal="center" vertical="center"/>
      <protection hidden="1"/>
    </xf>
    <xf numFmtId="49" fontId="3" fillId="5" borderId="1" xfId="5" applyNumberFormat="1" applyFont="1" applyFill="1" applyBorder="1" applyAlignment="1" applyProtection="1">
      <alignment horizontal="center" vertical="center"/>
      <protection hidden="1"/>
    </xf>
    <xf numFmtId="168" fontId="3" fillId="5" borderId="1" xfId="5" applyNumberFormat="1" applyFont="1" applyFill="1" applyBorder="1" applyAlignment="1" applyProtection="1">
      <alignment horizontal="center" vertical="center"/>
      <protection hidden="1"/>
    </xf>
    <xf numFmtId="172" fontId="3" fillId="5" borderId="1" xfId="5" applyNumberFormat="1" applyFont="1" applyFill="1" applyBorder="1" applyAlignment="1" applyProtection="1">
      <alignment horizontal="center" vertical="center"/>
      <protection hidden="1"/>
    </xf>
    <xf numFmtId="172" fontId="7" fillId="5" borderId="1" xfId="0" applyNumberFormat="1" applyFont="1" applyFill="1" applyBorder="1" applyAlignment="1">
      <alignment horizontal="center" vertical="center"/>
    </xf>
    <xf numFmtId="169" fontId="6" fillId="5" borderId="1" xfId="5" applyNumberFormat="1" applyFont="1" applyFill="1" applyBorder="1" applyAlignment="1" applyProtection="1">
      <alignment horizontal="center" vertical="center"/>
      <protection hidden="1"/>
    </xf>
    <xf numFmtId="172" fontId="3" fillId="5" borderId="1" xfId="9" applyNumberFormat="1" applyFont="1" applyFill="1" applyBorder="1" applyAlignment="1" applyProtection="1">
      <alignment horizontal="center" vertical="center"/>
      <protection hidden="1"/>
    </xf>
    <xf numFmtId="165" fontId="6" fillId="0" borderId="1" xfId="5" applyNumberFormat="1" applyFont="1" applyFill="1" applyBorder="1" applyAlignment="1" applyProtection="1">
      <alignment horizontal="justify" vertical="center" wrapText="1"/>
      <protection hidden="1"/>
    </xf>
    <xf numFmtId="165" fontId="3" fillId="5" borderId="11" xfId="5" applyNumberFormat="1" applyFont="1" applyFill="1" applyBorder="1" applyAlignment="1" applyProtection="1">
      <alignment horizontal="justify" vertical="center" wrapText="1"/>
      <protection hidden="1"/>
    </xf>
    <xf numFmtId="179" fontId="7" fillId="3" borderId="1" xfId="0" applyNumberFormat="1" applyFont="1" applyFill="1" applyBorder="1" applyAlignment="1">
      <alignment horizontal="center" vertical="center" wrapText="1"/>
    </xf>
    <xf numFmtId="179" fontId="3" fillId="3" borderId="1" xfId="5" applyNumberFormat="1" applyFont="1" applyFill="1" applyBorder="1" applyAlignment="1" applyProtection="1">
      <alignment horizontal="center" vertical="center"/>
      <protection hidden="1"/>
    </xf>
    <xf numFmtId="179" fontId="3" fillId="0" borderId="1" xfId="5" applyNumberFormat="1" applyFont="1" applyFill="1" applyBorder="1" applyAlignment="1" applyProtection="1">
      <alignment horizontal="center" vertical="center"/>
      <protection hidden="1"/>
    </xf>
    <xf numFmtId="177" fontId="3" fillId="0" borderId="1" xfId="5" applyNumberFormat="1" applyFont="1" applyFill="1" applyBorder="1" applyAlignment="1" applyProtection="1">
      <alignment horizontal="center" vertical="center"/>
      <protection hidden="1"/>
    </xf>
    <xf numFmtId="179" fontId="7" fillId="0" borderId="1" xfId="0" applyNumberFormat="1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172" fontId="3" fillId="0" borderId="0" xfId="5" applyNumberFormat="1" applyFont="1" applyFill="1" applyBorder="1" applyAlignment="1" applyProtection="1">
      <alignment horizontal="center" vertical="center"/>
      <protection hidden="1"/>
    </xf>
    <xf numFmtId="172" fontId="7" fillId="0" borderId="0" xfId="0" applyNumberFormat="1" applyFont="1" applyFill="1" applyBorder="1"/>
    <xf numFmtId="178" fontId="7" fillId="0" borderId="0" xfId="0" applyNumberFormat="1" applyFont="1" applyFill="1" applyBorder="1"/>
    <xf numFmtId="17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0" fontId="7" fillId="0" borderId="0" xfId="0" applyNumberFormat="1" applyFont="1" applyFill="1" applyBorder="1"/>
    <xf numFmtId="170" fontId="8" fillId="0" borderId="0" xfId="0" applyNumberFormat="1" applyFont="1" applyFill="1" applyBorder="1" applyAlignment="1">
      <alignment horizontal="center"/>
    </xf>
    <xf numFmtId="173" fontId="7" fillId="0" borderId="1" xfId="0" applyNumberFormat="1" applyFont="1" applyFill="1" applyBorder="1" applyAlignment="1">
      <alignment horizontal="center" vertical="center" wrapText="1"/>
    </xf>
    <xf numFmtId="173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3" fontId="7" fillId="0" borderId="2" xfId="0" applyNumberFormat="1" applyFont="1" applyFill="1" applyBorder="1" applyAlignment="1">
      <alignment horizontal="center" vertical="center" wrapText="1"/>
    </xf>
    <xf numFmtId="173" fontId="7" fillId="0" borderId="14" xfId="0" applyNumberFormat="1" applyFont="1" applyFill="1" applyBorder="1" applyAlignment="1">
      <alignment horizontal="center" vertical="center" wrapText="1"/>
    </xf>
    <xf numFmtId="173" fontId="7" fillId="0" borderId="6" xfId="0" applyNumberFormat="1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12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173" fontId="8" fillId="0" borderId="1" xfId="0" applyNumberFormat="1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Обычный 2 8 2" xfId="12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workbookViewId="0">
      <selection activeCell="D1" sqref="D1:E1"/>
    </sheetView>
  </sheetViews>
  <sheetFormatPr defaultRowHeight="11.25" x14ac:dyDescent="0.2"/>
  <cols>
    <col min="1" max="1" width="33.140625" style="100" customWidth="1"/>
    <col min="2" max="2" width="53.85546875" style="100" customWidth="1"/>
    <col min="3" max="3" width="25" style="100" customWidth="1"/>
    <col min="4" max="4" width="10.42578125" style="100" bestFit="1" customWidth="1"/>
    <col min="5" max="5" width="16.85546875" style="100" customWidth="1"/>
    <col min="6" max="16384" width="9.140625" style="100"/>
  </cols>
  <sheetData>
    <row r="1" spans="1:5" ht="56.25" customHeight="1" x14ac:dyDescent="0.2">
      <c r="D1" s="224" t="s">
        <v>371</v>
      </c>
      <c r="E1" s="224"/>
    </row>
    <row r="2" spans="1:5" x14ac:dyDescent="0.2">
      <c r="D2" s="101"/>
      <c r="E2" s="101"/>
    </row>
    <row r="3" spans="1:5" ht="63.75" customHeight="1" x14ac:dyDescent="0.2">
      <c r="D3" s="224" t="s">
        <v>220</v>
      </c>
      <c r="E3" s="224"/>
    </row>
    <row r="4" spans="1:5" x14ac:dyDescent="0.2">
      <c r="C4" s="102"/>
    </row>
    <row r="5" spans="1:5" x14ac:dyDescent="0.2">
      <c r="A5" s="225" t="s">
        <v>221</v>
      </c>
      <c r="B5" s="225"/>
      <c r="C5" s="225"/>
    </row>
    <row r="6" spans="1:5" x14ac:dyDescent="0.2">
      <c r="E6" s="103" t="s">
        <v>222</v>
      </c>
    </row>
    <row r="7" spans="1:5" ht="45" x14ac:dyDescent="0.2">
      <c r="A7" s="104" t="s">
        <v>223</v>
      </c>
      <c r="B7" s="105" t="s">
        <v>224</v>
      </c>
      <c r="C7" s="56" t="s">
        <v>335</v>
      </c>
      <c r="D7" s="106" t="s">
        <v>190</v>
      </c>
      <c r="E7" s="107" t="s">
        <v>191</v>
      </c>
    </row>
    <row r="8" spans="1:5" x14ac:dyDescent="0.2">
      <c r="A8" s="105" t="s">
        <v>225</v>
      </c>
      <c r="B8" s="104" t="s">
        <v>226</v>
      </c>
      <c r="C8" s="108">
        <f>C14+C17+C22+C24+C9+C32+C28+C34+C30</f>
        <v>23990.400000000001</v>
      </c>
      <c r="D8" s="108">
        <f t="shared" ref="D8:E8" si="0">D14+D17+D22+D24+D9+D32+D28+D34+D30</f>
        <v>-1281.8999999999996</v>
      </c>
      <c r="E8" s="108">
        <f t="shared" si="0"/>
        <v>22708.5</v>
      </c>
    </row>
    <row r="9" spans="1:5" ht="27.75" customHeight="1" x14ac:dyDescent="0.2">
      <c r="A9" s="105" t="s">
        <v>227</v>
      </c>
      <c r="B9" s="109" t="s">
        <v>228</v>
      </c>
      <c r="C9" s="108">
        <f>C10+C11+C12+C13</f>
        <v>1885.6</v>
      </c>
      <c r="D9" s="134">
        <f>E9-C9</f>
        <v>58.600000000000364</v>
      </c>
      <c r="E9" s="134">
        <f>E10+E11+E12+E13</f>
        <v>1944.2000000000003</v>
      </c>
    </row>
    <row r="10" spans="1:5" ht="48.75" customHeight="1" x14ac:dyDescent="0.2">
      <c r="A10" s="110" t="s">
        <v>229</v>
      </c>
      <c r="B10" s="111" t="s">
        <v>230</v>
      </c>
      <c r="C10" s="112">
        <v>650.5</v>
      </c>
      <c r="D10" s="133">
        <f>E10-C10</f>
        <v>240</v>
      </c>
      <c r="E10" s="133">
        <v>890.5</v>
      </c>
    </row>
    <row r="11" spans="1:5" ht="62.25" customHeight="1" x14ac:dyDescent="0.2">
      <c r="A11" s="110" t="s">
        <v>231</v>
      </c>
      <c r="B11" s="111" t="s">
        <v>232</v>
      </c>
      <c r="C11" s="112">
        <v>5</v>
      </c>
      <c r="D11" s="133">
        <f>E11-C11</f>
        <v>1</v>
      </c>
      <c r="E11" s="133">
        <v>6</v>
      </c>
    </row>
    <row r="12" spans="1:5" ht="47.25" customHeight="1" x14ac:dyDescent="0.2">
      <c r="A12" s="110" t="s">
        <v>233</v>
      </c>
      <c r="B12" s="111" t="s">
        <v>234</v>
      </c>
      <c r="C12" s="112">
        <v>1340.1</v>
      </c>
      <c r="D12" s="133">
        <f t="shared" ref="D12:D46" si="1">E12-C12</f>
        <v>-165.79999999999995</v>
      </c>
      <c r="E12" s="133">
        <v>1174.3</v>
      </c>
    </row>
    <row r="13" spans="1:5" ht="47.25" customHeight="1" x14ac:dyDescent="0.2">
      <c r="A13" s="110" t="s">
        <v>235</v>
      </c>
      <c r="B13" s="111" t="s">
        <v>236</v>
      </c>
      <c r="C13" s="112">
        <v>-110</v>
      </c>
      <c r="D13" s="133">
        <f t="shared" si="1"/>
        <v>-16.599999999999994</v>
      </c>
      <c r="E13" s="133">
        <v>-126.6</v>
      </c>
    </row>
    <row r="14" spans="1:5" ht="16.5" customHeight="1" x14ac:dyDescent="0.2">
      <c r="A14" s="105" t="s">
        <v>237</v>
      </c>
      <c r="B14" s="113" t="s">
        <v>238</v>
      </c>
      <c r="C14" s="108">
        <f>C15</f>
        <v>19021.2</v>
      </c>
      <c r="D14" s="134">
        <f t="shared" si="1"/>
        <v>-1400</v>
      </c>
      <c r="E14" s="134">
        <f t="shared" ref="E14" si="2">E15</f>
        <v>17621.2</v>
      </c>
    </row>
    <row r="15" spans="1:5" ht="15.75" customHeight="1" x14ac:dyDescent="0.2">
      <c r="A15" s="110" t="s">
        <v>239</v>
      </c>
      <c r="B15" s="114" t="s">
        <v>240</v>
      </c>
      <c r="C15" s="112">
        <f>C16</f>
        <v>19021.2</v>
      </c>
      <c r="D15" s="133">
        <f>E15-C15</f>
        <v>-1400</v>
      </c>
      <c r="E15" s="133">
        <f>E16</f>
        <v>17621.2</v>
      </c>
    </row>
    <row r="16" spans="1:5" ht="64.5" customHeight="1" x14ac:dyDescent="0.2">
      <c r="A16" s="110" t="s">
        <v>241</v>
      </c>
      <c r="B16" s="114" t="s">
        <v>242</v>
      </c>
      <c r="C16" s="112">
        <v>19021.2</v>
      </c>
      <c r="D16" s="133">
        <v>-1400</v>
      </c>
      <c r="E16" s="133">
        <f>C16+D16</f>
        <v>17621.2</v>
      </c>
    </row>
    <row r="17" spans="1:5" ht="15" customHeight="1" x14ac:dyDescent="0.2">
      <c r="A17" s="105" t="s">
        <v>243</v>
      </c>
      <c r="B17" s="113" t="s">
        <v>244</v>
      </c>
      <c r="C17" s="108">
        <f>C18+C19</f>
        <v>605</v>
      </c>
      <c r="D17" s="134">
        <f t="shared" si="1"/>
        <v>368</v>
      </c>
      <c r="E17" s="134">
        <f>E18+E19</f>
        <v>973</v>
      </c>
    </row>
    <row r="18" spans="1:5" ht="38.25" customHeight="1" x14ac:dyDescent="0.2">
      <c r="A18" s="110" t="s">
        <v>245</v>
      </c>
      <c r="B18" s="114" t="s">
        <v>246</v>
      </c>
      <c r="C18" s="112">
        <v>389.5</v>
      </c>
      <c r="D18" s="133">
        <v>500</v>
      </c>
      <c r="E18" s="133">
        <f>C18+D18</f>
        <v>889.5</v>
      </c>
    </row>
    <row r="19" spans="1:5" ht="23.25" customHeight="1" x14ac:dyDescent="0.2">
      <c r="A19" s="105" t="s">
        <v>247</v>
      </c>
      <c r="B19" s="113" t="s">
        <v>248</v>
      </c>
      <c r="C19" s="108">
        <f>C21+C20</f>
        <v>215.5</v>
      </c>
      <c r="D19" s="134">
        <f t="shared" si="1"/>
        <v>-132</v>
      </c>
      <c r="E19" s="134">
        <f>E21+E20</f>
        <v>83.5</v>
      </c>
    </row>
    <row r="20" spans="1:5" ht="46.5" customHeight="1" x14ac:dyDescent="0.2">
      <c r="A20" s="110" t="s">
        <v>249</v>
      </c>
      <c r="B20" s="114" t="s">
        <v>250</v>
      </c>
      <c r="C20" s="112">
        <v>200</v>
      </c>
      <c r="D20" s="133">
        <f t="shared" si="1"/>
        <v>-150</v>
      </c>
      <c r="E20" s="133">
        <v>50</v>
      </c>
    </row>
    <row r="21" spans="1:5" ht="53.25" customHeight="1" x14ac:dyDescent="0.2">
      <c r="A21" s="110" t="s">
        <v>251</v>
      </c>
      <c r="B21" s="114" t="s">
        <v>252</v>
      </c>
      <c r="C21" s="112">
        <v>15.5</v>
      </c>
      <c r="D21" s="133">
        <v>18</v>
      </c>
      <c r="E21" s="133">
        <f>C21+D21</f>
        <v>33.5</v>
      </c>
    </row>
    <row r="22" spans="1:5" ht="17.25" customHeight="1" x14ac:dyDescent="0.2">
      <c r="A22" s="105" t="s">
        <v>253</v>
      </c>
      <c r="B22" s="113" t="s">
        <v>254</v>
      </c>
      <c r="C22" s="108">
        <f>C23</f>
        <v>63</v>
      </c>
      <c r="D22" s="134">
        <f t="shared" si="1"/>
        <v>-30</v>
      </c>
      <c r="E22" s="134">
        <f>E23</f>
        <v>33</v>
      </c>
    </row>
    <row r="23" spans="1:5" ht="49.5" customHeight="1" x14ac:dyDescent="0.2">
      <c r="A23" s="110" t="s">
        <v>255</v>
      </c>
      <c r="B23" s="114" t="s">
        <v>256</v>
      </c>
      <c r="C23" s="112">
        <v>63</v>
      </c>
      <c r="D23" s="134">
        <f t="shared" si="1"/>
        <v>-30</v>
      </c>
      <c r="E23" s="133">
        <v>33</v>
      </c>
    </row>
    <row r="24" spans="1:5" ht="34.5" customHeight="1" x14ac:dyDescent="0.2">
      <c r="A24" s="105" t="s">
        <v>257</v>
      </c>
      <c r="B24" s="113" t="s">
        <v>258</v>
      </c>
      <c r="C24" s="108">
        <f>C25+C26+C27</f>
        <v>2377.1999999999998</v>
      </c>
      <c r="D24" s="134">
        <f t="shared" si="1"/>
        <v>-349.99999999999977</v>
      </c>
      <c r="E24" s="134">
        <f t="shared" ref="E24" si="3">E25+E26+E27</f>
        <v>2027.2</v>
      </c>
    </row>
    <row r="25" spans="1:5" ht="34.5" customHeight="1" x14ac:dyDescent="0.2">
      <c r="A25" s="110" t="s">
        <v>259</v>
      </c>
      <c r="B25" s="114" t="s">
        <v>260</v>
      </c>
      <c r="C25" s="112">
        <v>0</v>
      </c>
      <c r="D25" s="133">
        <f t="shared" si="1"/>
        <v>0</v>
      </c>
      <c r="E25" s="133">
        <v>0</v>
      </c>
    </row>
    <row r="26" spans="1:5" ht="47.25" customHeight="1" x14ac:dyDescent="0.2">
      <c r="A26" s="110" t="s">
        <v>261</v>
      </c>
      <c r="B26" s="114" t="s">
        <v>262</v>
      </c>
      <c r="C26" s="112">
        <v>2010</v>
      </c>
      <c r="D26" s="133">
        <v>-350</v>
      </c>
      <c r="E26" s="133">
        <f>C26+D26</f>
        <v>1660</v>
      </c>
    </row>
    <row r="27" spans="1:5" ht="56.25" customHeight="1" x14ac:dyDescent="0.2">
      <c r="A27" s="110" t="s">
        <v>263</v>
      </c>
      <c r="B27" s="114" t="s">
        <v>264</v>
      </c>
      <c r="C27" s="112">
        <v>367.2</v>
      </c>
      <c r="D27" s="133">
        <f t="shared" si="1"/>
        <v>0</v>
      </c>
      <c r="E27" s="133">
        <v>367.2</v>
      </c>
    </row>
    <row r="28" spans="1:5" ht="30" customHeight="1" x14ac:dyDescent="0.2">
      <c r="A28" s="117" t="s">
        <v>269</v>
      </c>
      <c r="B28" s="115" t="s">
        <v>334</v>
      </c>
      <c r="C28" s="108">
        <f>C29</f>
        <v>28.3</v>
      </c>
      <c r="D28" s="134">
        <f t="shared" si="1"/>
        <v>0.19999999999999929</v>
      </c>
      <c r="E28" s="134">
        <f t="shared" ref="E28" si="4">E29</f>
        <v>28.5</v>
      </c>
    </row>
    <row r="29" spans="1:5" ht="22.5" customHeight="1" x14ac:dyDescent="0.2">
      <c r="A29" s="118" t="s">
        <v>270</v>
      </c>
      <c r="B29" s="116" t="s">
        <v>332</v>
      </c>
      <c r="C29" s="112">
        <v>28.3</v>
      </c>
      <c r="D29" s="133">
        <f>E29-C29</f>
        <v>0.19999999999999929</v>
      </c>
      <c r="E29" s="133">
        <v>28.5</v>
      </c>
    </row>
    <row r="30" spans="1:5" s="132" customFormat="1" ht="22.5" customHeight="1" x14ac:dyDescent="0.2">
      <c r="A30" s="117" t="s">
        <v>336</v>
      </c>
      <c r="B30" s="115" t="s">
        <v>340</v>
      </c>
      <c r="C30" s="108">
        <f>C31</f>
        <v>0</v>
      </c>
      <c r="D30" s="108">
        <f t="shared" ref="D30:E30" si="5">D31</f>
        <v>69.599999999999994</v>
      </c>
      <c r="E30" s="108">
        <f t="shared" si="5"/>
        <v>69.599999999999994</v>
      </c>
    </row>
    <row r="31" spans="1:5" ht="72" customHeight="1" x14ac:dyDescent="0.2">
      <c r="A31" s="118" t="s">
        <v>337</v>
      </c>
      <c r="B31" s="116" t="s">
        <v>338</v>
      </c>
      <c r="C31" s="133">
        <v>0</v>
      </c>
      <c r="D31" s="133">
        <f>E31-C31</f>
        <v>69.599999999999994</v>
      </c>
      <c r="E31" s="133">
        <v>69.599999999999994</v>
      </c>
    </row>
    <row r="32" spans="1:5" ht="16.5" customHeight="1" x14ac:dyDescent="0.2">
      <c r="A32" s="105" t="s">
        <v>265</v>
      </c>
      <c r="B32" s="115" t="s">
        <v>266</v>
      </c>
      <c r="C32" s="108">
        <f>C33</f>
        <v>8.1999999999999993</v>
      </c>
      <c r="D32" s="134">
        <f>E32-C32</f>
        <v>3.6000000000000014</v>
      </c>
      <c r="E32" s="134">
        <f>E33</f>
        <v>11.8</v>
      </c>
    </row>
    <row r="33" spans="1:10" ht="35.25" customHeight="1" x14ac:dyDescent="0.2">
      <c r="A33" s="110" t="s">
        <v>267</v>
      </c>
      <c r="B33" s="116" t="s">
        <v>268</v>
      </c>
      <c r="C33" s="112">
        <v>8.1999999999999993</v>
      </c>
      <c r="D33" s="133">
        <f>E33-C33</f>
        <v>3.6000000000000014</v>
      </c>
      <c r="E33" s="133">
        <v>11.8</v>
      </c>
    </row>
    <row r="34" spans="1:10" s="132" customFormat="1" ht="27" customHeight="1" x14ac:dyDescent="0.2">
      <c r="A34" s="117" t="s">
        <v>330</v>
      </c>
      <c r="B34" s="115" t="s">
        <v>333</v>
      </c>
      <c r="C34" s="108">
        <f>C35</f>
        <v>1.9</v>
      </c>
      <c r="D34" s="134">
        <f>D35</f>
        <v>-1.9</v>
      </c>
      <c r="E34" s="134">
        <f>E35</f>
        <v>0</v>
      </c>
    </row>
    <row r="35" spans="1:10" ht="22.5" customHeight="1" x14ac:dyDescent="0.2">
      <c r="A35" s="110" t="s">
        <v>331</v>
      </c>
      <c r="B35" s="116" t="s">
        <v>333</v>
      </c>
      <c r="C35" s="112">
        <v>1.9</v>
      </c>
      <c r="D35" s="133">
        <f>E35-C35</f>
        <v>-1.9</v>
      </c>
      <c r="E35" s="133">
        <v>0</v>
      </c>
    </row>
    <row r="36" spans="1:10" ht="18" customHeight="1" x14ac:dyDescent="0.2">
      <c r="A36" s="105" t="s">
        <v>271</v>
      </c>
      <c r="B36" s="113" t="s">
        <v>272</v>
      </c>
      <c r="C36" s="108">
        <f>C37+C39+C43+C45</f>
        <v>9702.7000000000007</v>
      </c>
      <c r="D36" s="134">
        <f t="shared" si="1"/>
        <v>-27.100000000000364</v>
      </c>
      <c r="E36" s="134">
        <f>E37+E39+E43+E45</f>
        <v>9675.6</v>
      </c>
    </row>
    <row r="37" spans="1:10" ht="28.5" customHeight="1" x14ac:dyDescent="0.2">
      <c r="A37" s="110" t="s">
        <v>273</v>
      </c>
      <c r="B37" s="114" t="s">
        <v>274</v>
      </c>
      <c r="C37" s="112">
        <f>C38</f>
        <v>6424</v>
      </c>
      <c r="D37" s="133">
        <f t="shared" si="1"/>
        <v>0</v>
      </c>
      <c r="E37" s="133">
        <f>E38</f>
        <v>6424</v>
      </c>
    </row>
    <row r="38" spans="1:10" ht="27.75" customHeight="1" x14ac:dyDescent="0.2">
      <c r="A38" s="110" t="s">
        <v>275</v>
      </c>
      <c r="B38" s="114" t="s">
        <v>276</v>
      </c>
      <c r="C38" s="112">
        <v>6424</v>
      </c>
      <c r="D38" s="133">
        <f t="shared" si="1"/>
        <v>0</v>
      </c>
      <c r="E38" s="133">
        <v>6424</v>
      </c>
    </row>
    <row r="39" spans="1:10" ht="30.75" customHeight="1" x14ac:dyDescent="0.2">
      <c r="A39" s="105" t="s">
        <v>277</v>
      </c>
      <c r="B39" s="113" t="s">
        <v>278</v>
      </c>
      <c r="C39" s="108">
        <f>C41+C42+C40</f>
        <v>508.9</v>
      </c>
      <c r="D39" s="134">
        <f t="shared" si="1"/>
        <v>0</v>
      </c>
      <c r="E39" s="134">
        <f>C39</f>
        <v>508.9</v>
      </c>
    </row>
    <row r="40" spans="1:10" ht="30.75" customHeight="1" x14ac:dyDescent="0.2">
      <c r="A40" s="110" t="s">
        <v>279</v>
      </c>
      <c r="B40" s="116" t="s">
        <v>280</v>
      </c>
      <c r="C40" s="112">
        <v>1.4</v>
      </c>
      <c r="D40" s="133">
        <f t="shared" si="1"/>
        <v>0</v>
      </c>
      <c r="E40" s="133">
        <f>C40</f>
        <v>1.4</v>
      </c>
    </row>
    <row r="41" spans="1:10" ht="23.25" customHeight="1" x14ac:dyDescent="0.2">
      <c r="A41" s="110" t="s">
        <v>281</v>
      </c>
      <c r="B41" s="114" t="s">
        <v>282</v>
      </c>
      <c r="C41" s="112">
        <v>72</v>
      </c>
      <c r="D41" s="133">
        <f t="shared" si="1"/>
        <v>0</v>
      </c>
      <c r="E41" s="133">
        <f>C41</f>
        <v>72</v>
      </c>
    </row>
    <row r="42" spans="1:10" ht="39" customHeight="1" x14ac:dyDescent="0.2">
      <c r="A42" s="110" t="s">
        <v>283</v>
      </c>
      <c r="B42" s="114" t="s">
        <v>284</v>
      </c>
      <c r="C42" s="112">
        <v>435.5</v>
      </c>
      <c r="D42" s="133">
        <f t="shared" si="1"/>
        <v>0</v>
      </c>
      <c r="E42" s="133">
        <f>C42</f>
        <v>435.5</v>
      </c>
    </row>
    <row r="43" spans="1:10" ht="14.25" customHeight="1" x14ac:dyDescent="0.2">
      <c r="A43" s="105" t="s">
        <v>285</v>
      </c>
      <c r="B43" s="113" t="s">
        <v>32</v>
      </c>
      <c r="C43" s="108">
        <f>C44</f>
        <v>2769.8</v>
      </c>
      <c r="D43" s="134">
        <f t="shared" si="1"/>
        <v>-27.099999999999909</v>
      </c>
      <c r="E43" s="134">
        <f>E44</f>
        <v>2742.7000000000003</v>
      </c>
    </row>
    <row r="44" spans="1:10" ht="23.25" customHeight="1" x14ac:dyDescent="0.2">
      <c r="A44" s="110" t="s">
        <v>286</v>
      </c>
      <c r="B44" s="114" t="s">
        <v>287</v>
      </c>
      <c r="C44" s="112">
        <v>2769.8</v>
      </c>
      <c r="D44" s="133">
        <v>-27.1</v>
      </c>
      <c r="E44" s="133">
        <f>C44+D44</f>
        <v>2742.7000000000003</v>
      </c>
      <c r="J44" s="120"/>
    </row>
    <row r="45" spans="1:10" ht="26.25" customHeight="1" x14ac:dyDescent="0.2">
      <c r="A45" s="105" t="s">
        <v>288</v>
      </c>
      <c r="B45" s="113" t="s">
        <v>289</v>
      </c>
      <c r="C45" s="108">
        <f>C46</f>
        <v>0</v>
      </c>
      <c r="D45" s="134">
        <f t="shared" si="1"/>
        <v>0</v>
      </c>
      <c r="E45" s="134">
        <f>E46</f>
        <v>0</v>
      </c>
    </row>
    <row r="46" spans="1:10" ht="15.75" customHeight="1" x14ac:dyDescent="0.2">
      <c r="A46" s="110" t="s">
        <v>290</v>
      </c>
      <c r="B46" s="114" t="s">
        <v>289</v>
      </c>
      <c r="C46" s="112">
        <v>0</v>
      </c>
      <c r="D46" s="133">
        <f t="shared" si="1"/>
        <v>0</v>
      </c>
      <c r="E46" s="133">
        <v>0</v>
      </c>
    </row>
    <row r="47" spans="1:10" x14ac:dyDescent="0.2">
      <c r="A47" s="105"/>
      <c r="B47" s="113" t="s">
        <v>291</v>
      </c>
      <c r="C47" s="108">
        <f>C8+C36</f>
        <v>33693.100000000006</v>
      </c>
      <c r="D47" s="62">
        <f>E47-C47</f>
        <v>-1309.0000000000073</v>
      </c>
      <c r="E47" s="134">
        <f>E8+E36</f>
        <v>32384.1</v>
      </c>
    </row>
    <row r="48" spans="1:10" x14ac:dyDescent="0.2">
      <c r="D48" s="119"/>
    </row>
    <row r="49" spans="4:5" x14ac:dyDescent="0.2">
      <c r="D49" s="119"/>
    </row>
    <row r="50" spans="4:5" x14ac:dyDescent="0.2">
      <c r="D50" s="119"/>
      <c r="E50" s="120"/>
    </row>
    <row r="51" spans="4:5" x14ac:dyDescent="0.2">
      <c r="E51" s="120"/>
    </row>
    <row r="53" spans="4:5" x14ac:dyDescent="0.2">
      <c r="D53" s="120"/>
    </row>
  </sheetData>
  <mergeCells count="3">
    <mergeCell ref="D1:E1"/>
    <mergeCell ref="D3:E3"/>
    <mergeCell ref="A5:C5"/>
  </mergeCells>
  <pageMargins left="0.7" right="0.7" top="0.75" bottom="0.75" header="0.3" footer="0.3"/>
  <pageSetup paperSize="9" scale="62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9"/>
  <sheetViews>
    <sheetView zoomScaleNormal="100" workbookViewId="0">
      <selection activeCell="K4" sqref="K4"/>
    </sheetView>
  </sheetViews>
  <sheetFormatPr defaultRowHeight="11.25" x14ac:dyDescent="0.2"/>
  <cols>
    <col min="1" max="1" width="50.42578125" style="1" customWidth="1"/>
    <col min="2" max="2" width="5.42578125" style="2" customWidth="1"/>
    <col min="3" max="3" width="5.28515625" style="2" customWidth="1"/>
    <col min="4" max="4" width="10.5703125" style="3" customWidth="1"/>
    <col min="5" max="5" width="7.140625" style="4" customWidth="1"/>
    <col min="6" max="6" width="17.28515625" style="2" customWidth="1"/>
    <col min="7" max="7" width="9.140625" style="4"/>
    <col min="8" max="8" width="16" style="4" customWidth="1"/>
    <col min="9" max="16384" width="9.140625" style="4"/>
  </cols>
  <sheetData>
    <row r="1" spans="1:8" s="21" customFormat="1" ht="51" customHeight="1" x14ac:dyDescent="0.2">
      <c r="A1" s="1"/>
      <c r="B1" s="20"/>
      <c r="C1" s="20"/>
      <c r="D1" s="3"/>
      <c r="F1" s="20"/>
      <c r="G1" s="224" t="s">
        <v>372</v>
      </c>
      <c r="H1" s="224"/>
    </row>
    <row r="2" spans="1:8" s="21" customFormat="1" x14ac:dyDescent="0.2">
      <c r="A2" s="1"/>
      <c r="B2" s="20"/>
      <c r="C2" s="20"/>
      <c r="D2" s="3"/>
      <c r="F2" s="20"/>
    </row>
    <row r="3" spans="1:8" ht="44.25" customHeight="1" x14ac:dyDescent="0.2">
      <c r="E3" s="224"/>
      <c r="F3" s="224"/>
      <c r="G3" s="224" t="s">
        <v>200</v>
      </c>
      <c r="H3" s="224"/>
    </row>
    <row r="4" spans="1:8" ht="45" customHeight="1" x14ac:dyDescent="0.2">
      <c r="A4" s="226" t="s">
        <v>182</v>
      </c>
      <c r="B4" s="226"/>
      <c r="C4" s="226"/>
      <c r="D4" s="226"/>
      <c r="E4" s="226"/>
      <c r="F4" s="226"/>
      <c r="G4" s="226"/>
      <c r="H4" s="226"/>
    </row>
    <row r="5" spans="1:8" ht="21" customHeight="1" x14ac:dyDescent="0.2"/>
    <row r="6" spans="1:8" x14ac:dyDescent="0.2">
      <c r="H6" s="2" t="s">
        <v>88</v>
      </c>
    </row>
    <row r="7" spans="1:8" ht="81" customHeight="1" x14ac:dyDescent="0.2">
      <c r="A7" s="6" t="s">
        <v>0</v>
      </c>
      <c r="B7" s="6" t="s">
        <v>1</v>
      </c>
      <c r="C7" s="6" t="s">
        <v>2</v>
      </c>
      <c r="D7" s="26" t="s">
        <v>3</v>
      </c>
      <c r="E7" s="6" t="s">
        <v>4</v>
      </c>
      <c r="F7" s="56" t="s">
        <v>335</v>
      </c>
      <c r="G7" s="135" t="s">
        <v>190</v>
      </c>
      <c r="H7" s="56" t="s">
        <v>191</v>
      </c>
    </row>
    <row r="8" spans="1:8" ht="14.25" customHeight="1" x14ac:dyDescent="0.2">
      <c r="A8" s="94" t="s">
        <v>5</v>
      </c>
      <c r="B8" s="64">
        <v>1</v>
      </c>
      <c r="C8" s="64">
        <v>0</v>
      </c>
      <c r="D8" s="65" t="s">
        <v>33</v>
      </c>
      <c r="E8" s="66" t="s">
        <v>33</v>
      </c>
      <c r="F8" s="195">
        <f>F9+F15+F21+F32+F38</f>
        <v>18447.61</v>
      </c>
      <c r="G8" s="193">
        <f>H8-F8</f>
        <v>-523.01660000000265</v>
      </c>
      <c r="H8" s="195">
        <f>'расходы по структуре. 2019 '!I8</f>
        <v>17924.593399999998</v>
      </c>
    </row>
    <row r="9" spans="1:8" ht="22.5" customHeight="1" x14ac:dyDescent="0.2">
      <c r="A9" s="95" t="s">
        <v>6</v>
      </c>
      <c r="B9" s="71">
        <v>1</v>
      </c>
      <c r="C9" s="71">
        <v>2</v>
      </c>
      <c r="D9" s="48" t="s">
        <v>33</v>
      </c>
      <c r="E9" s="47" t="s">
        <v>33</v>
      </c>
      <c r="F9" s="188">
        <f t="shared" ref="F9" si="0">F10</f>
        <v>1875</v>
      </c>
      <c r="G9" s="189">
        <f t="shared" ref="G9:G74" si="1">H9-F9</f>
        <v>-40</v>
      </c>
      <c r="H9" s="188">
        <f>'расходы по структуре. 2019 '!I9</f>
        <v>1835</v>
      </c>
    </row>
    <row r="10" spans="1:8" ht="36.75" customHeight="1" x14ac:dyDescent="0.2">
      <c r="A10" s="89" t="s">
        <v>95</v>
      </c>
      <c r="B10" s="37">
        <v>1</v>
      </c>
      <c r="C10" s="37">
        <v>2</v>
      </c>
      <c r="D10" s="7" t="s">
        <v>92</v>
      </c>
      <c r="E10" s="22" t="s">
        <v>33</v>
      </c>
      <c r="F10" s="139">
        <f>F11</f>
        <v>1875</v>
      </c>
      <c r="G10" s="169">
        <f t="shared" si="1"/>
        <v>-40</v>
      </c>
      <c r="H10" s="139">
        <f>H11</f>
        <v>1835</v>
      </c>
    </row>
    <row r="11" spans="1:8" ht="35.25" customHeight="1" x14ac:dyDescent="0.2">
      <c r="A11" s="89" t="s">
        <v>72</v>
      </c>
      <c r="B11" s="37">
        <v>1</v>
      </c>
      <c r="C11" s="37">
        <v>2</v>
      </c>
      <c r="D11" s="7" t="s">
        <v>93</v>
      </c>
      <c r="E11" s="22"/>
      <c r="F11" s="139">
        <f>+F12</f>
        <v>1875</v>
      </c>
      <c r="G11" s="169">
        <f t="shared" si="1"/>
        <v>-40</v>
      </c>
      <c r="H11" s="139">
        <f>+H12</f>
        <v>1835</v>
      </c>
    </row>
    <row r="12" spans="1:8" ht="20.25" customHeight="1" x14ac:dyDescent="0.2">
      <c r="A12" s="89" t="s">
        <v>51</v>
      </c>
      <c r="B12" s="37">
        <v>1</v>
      </c>
      <c r="C12" s="37">
        <v>2</v>
      </c>
      <c r="D12" s="7" t="s">
        <v>94</v>
      </c>
      <c r="E12" s="22" t="s">
        <v>33</v>
      </c>
      <c r="F12" s="139">
        <f>F13</f>
        <v>1875</v>
      </c>
      <c r="G12" s="169">
        <f t="shared" si="1"/>
        <v>-40</v>
      </c>
      <c r="H12" s="139">
        <f>H13</f>
        <v>1835</v>
      </c>
    </row>
    <row r="13" spans="1:8" ht="47.25" customHeight="1" x14ac:dyDescent="0.2">
      <c r="A13" s="78" t="s">
        <v>37</v>
      </c>
      <c r="B13" s="37">
        <v>1</v>
      </c>
      <c r="C13" s="37">
        <v>2</v>
      </c>
      <c r="D13" s="7" t="s">
        <v>94</v>
      </c>
      <c r="E13" s="22" t="s">
        <v>38</v>
      </c>
      <c r="F13" s="139">
        <f>F14</f>
        <v>1875</v>
      </c>
      <c r="G13" s="169">
        <f t="shared" si="1"/>
        <v>-40</v>
      </c>
      <c r="H13" s="139">
        <f>H14</f>
        <v>1835</v>
      </c>
    </row>
    <row r="14" spans="1:8" ht="25.5" customHeight="1" x14ac:dyDescent="0.2">
      <c r="A14" s="78" t="s">
        <v>41</v>
      </c>
      <c r="B14" s="37">
        <v>1</v>
      </c>
      <c r="C14" s="37">
        <v>2</v>
      </c>
      <c r="D14" s="7" t="s">
        <v>94</v>
      </c>
      <c r="E14" s="22" t="s">
        <v>42</v>
      </c>
      <c r="F14" s="139">
        <v>1875</v>
      </c>
      <c r="G14" s="169">
        <f t="shared" si="1"/>
        <v>-40</v>
      </c>
      <c r="H14" s="139">
        <f>'расходы по структуре. 2019 '!I14</f>
        <v>1835</v>
      </c>
    </row>
    <row r="15" spans="1:8" ht="38.25" customHeight="1" x14ac:dyDescent="0.2">
      <c r="A15" s="90" t="s">
        <v>7</v>
      </c>
      <c r="B15" s="71">
        <v>1</v>
      </c>
      <c r="C15" s="71">
        <v>4</v>
      </c>
      <c r="D15" s="48"/>
      <c r="E15" s="47"/>
      <c r="F15" s="188">
        <f t="shared" ref="F15:H19" si="2">F16</f>
        <v>10423.209999999999</v>
      </c>
      <c r="G15" s="189">
        <f t="shared" si="1"/>
        <v>183.72839999999997</v>
      </c>
      <c r="H15" s="188">
        <f>'расходы по структуре. 2019 '!I17</f>
        <v>10606.938399999999</v>
      </c>
    </row>
    <row r="16" spans="1:8" ht="33.75" customHeight="1" x14ac:dyDescent="0.2">
      <c r="A16" s="89" t="s">
        <v>95</v>
      </c>
      <c r="B16" s="37">
        <v>1</v>
      </c>
      <c r="C16" s="37">
        <v>4</v>
      </c>
      <c r="D16" s="7" t="s">
        <v>92</v>
      </c>
      <c r="E16" s="22" t="s">
        <v>33</v>
      </c>
      <c r="F16" s="139">
        <f>F17</f>
        <v>10423.209999999999</v>
      </c>
      <c r="G16" s="169">
        <f t="shared" si="1"/>
        <v>183.72839999999997</v>
      </c>
      <c r="H16" s="139">
        <f>'расходы по структуре. 2019 '!I18</f>
        <v>10606.938399999999</v>
      </c>
    </row>
    <row r="17" spans="1:8" ht="33.75" customHeight="1" x14ac:dyDescent="0.2">
      <c r="A17" s="89" t="s">
        <v>73</v>
      </c>
      <c r="B17" s="37">
        <v>1</v>
      </c>
      <c r="C17" s="37">
        <v>4</v>
      </c>
      <c r="D17" s="7" t="s">
        <v>93</v>
      </c>
      <c r="E17" s="22"/>
      <c r="F17" s="139">
        <f t="shared" si="2"/>
        <v>10423.209999999999</v>
      </c>
      <c r="G17" s="169">
        <f t="shared" si="1"/>
        <v>183.72839999999997</v>
      </c>
      <c r="H17" s="139">
        <f>'расходы по структуре. 2019 '!I19</f>
        <v>10606.938399999999</v>
      </c>
    </row>
    <row r="18" spans="1:8" ht="11.25" customHeight="1" x14ac:dyDescent="0.2">
      <c r="A18" s="89" t="s">
        <v>25</v>
      </c>
      <c r="B18" s="37">
        <v>1</v>
      </c>
      <c r="C18" s="37">
        <v>4</v>
      </c>
      <c r="D18" s="7" t="s">
        <v>96</v>
      </c>
      <c r="E18" s="22" t="s">
        <v>33</v>
      </c>
      <c r="F18" s="139">
        <f t="shared" si="2"/>
        <v>10423.209999999999</v>
      </c>
      <c r="G18" s="169">
        <f t="shared" si="1"/>
        <v>183.72839999999997</v>
      </c>
      <c r="H18" s="139">
        <f t="shared" si="2"/>
        <v>10606.938399999999</v>
      </c>
    </row>
    <row r="19" spans="1:8" ht="45" customHeight="1" x14ac:dyDescent="0.2">
      <c r="A19" s="78" t="s">
        <v>37</v>
      </c>
      <c r="B19" s="37">
        <v>1</v>
      </c>
      <c r="C19" s="37">
        <v>4</v>
      </c>
      <c r="D19" s="7" t="s">
        <v>96</v>
      </c>
      <c r="E19" s="22" t="s">
        <v>38</v>
      </c>
      <c r="F19" s="139">
        <f t="shared" si="2"/>
        <v>10423.209999999999</v>
      </c>
      <c r="G19" s="169">
        <f t="shared" si="1"/>
        <v>183.72839999999997</v>
      </c>
      <c r="H19" s="139">
        <f t="shared" si="2"/>
        <v>10606.938399999999</v>
      </c>
    </row>
    <row r="20" spans="1:8" ht="22.5" x14ac:dyDescent="0.2">
      <c r="A20" s="78" t="s">
        <v>41</v>
      </c>
      <c r="B20" s="37">
        <v>1</v>
      </c>
      <c r="C20" s="37">
        <v>4</v>
      </c>
      <c r="D20" s="7" t="s">
        <v>96</v>
      </c>
      <c r="E20" s="22" t="s">
        <v>42</v>
      </c>
      <c r="F20" s="140">
        <v>10423.209999999999</v>
      </c>
      <c r="G20" s="169">
        <f t="shared" si="1"/>
        <v>183.72839999999997</v>
      </c>
      <c r="H20" s="140">
        <f>'расходы по структуре. 2019 '!I22</f>
        <v>10606.938399999999</v>
      </c>
    </row>
    <row r="21" spans="1:8" ht="38.25" customHeight="1" x14ac:dyDescent="0.2">
      <c r="A21" s="90" t="s">
        <v>63</v>
      </c>
      <c r="B21" s="71">
        <v>1</v>
      </c>
      <c r="C21" s="71">
        <v>6</v>
      </c>
      <c r="D21" s="48"/>
      <c r="E21" s="47"/>
      <c r="F21" s="188">
        <f>F27+F22</f>
        <v>20.900000000000002</v>
      </c>
      <c r="G21" s="189">
        <f t="shared" si="1"/>
        <v>0</v>
      </c>
      <c r="H21" s="188">
        <f>'расходы по структуре. 2019 '!I26</f>
        <v>20.900000000000002</v>
      </c>
    </row>
    <row r="22" spans="1:8" ht="28.5" customHeight="1" x14ac:dyDescent="0.2">
      <c r="A22" s="89" t="s">
        <v>95</v>
      </c>
      <c r="B22" s="37">
        <v>1</v>
      </c>
      <c r="C22" s="37">
        <v>6</v>
      </c>
      <c r="D22" s="7" t="s">
        <v>92</v>
      </c>
      <c r="E22" s="22"/>
      <c r="F22" s="139">
        <f>F23</f>
        <v>0.6</v>
      </c>
      <c r="G22" s="169">
        <f t="shared" si="1"/>
        <v>0</v>
      </c>
      <c r="H22" s="139">
        <f>H23</f>
        <v>0.6</v>
      </c>
    </row>
    <row r="23" spans="1:8" ht="38.25" customHeight="1" x14ac:dyDescent="0.2">
      <c r="A23" s="89" t="s">
        <v>73</v>
      </c>
      <c r="B23" s="37">
        <v>1</v>
      </c>
      <c r="C23" s="37">
        <v>6</v>
      </c>
      <c r="D23" s="7" t="s">
        <v>93</v>
      </c>
      <c r="E23" s="22"/>
      <c r="F23" s="139">
        <f>F24</f>
        <v>0.6</v>
      </c>
      <c r="G23" s="169">
        <f t="shared" si="1"/>
        <v>0</v>
      </c>
      <c r="H23" s="139">
        <f>H24</f>
        <v>0.6</v>
      </c>
    </row>
    <row r="24" spans="1:8" ht="50.25" customHeight="1" x14ac:dyDescent="0.2">
      <c r="A24" s="78" t="s">
        <v>62</v>
      </c>
      <c r="B24" s="37">
        <v>1</v>
      </c>
      <c r="C24" s="37">
        <v>6</v>
      </c>
      <c r="D24" s="7" t="s">
        <v>97</v>
      </c>
      <c r="E24" s="22"/>
      <c r="F24" s="139">
        <f>F25</f>
        <v>0.6</v>
      </c>
      <c r="G24" s="169">
        <f t="shared" si="1"/>
        <v>0</v>
      </c>
      <c r="H24" s="139">
        <f>H25</f>
        <v>0.6</v>
      </c>
    </row>
    <row r="25" spans="1:8" ht="15" customHeight="1" x14ac:dyDescent="0.2">
      <c r="A25" s="78" t="s">
        <v>49</v>
      </c>
      <c r="B25" s="37">
        <v>1</v>
      </c>
      <c r="C25" s="37">
        <v>6</v>
      </c>
      <c r="D25" s="7" t="s">
        <v>97</v>
      </c>
      <c r="E25" s="22">
        <v>500</v>
      </c>
      <c r="F25" s="139">
        <f>F26</f>
        <v>0.6</v>
      </c>
      <c r="G25" s="169">
        <f t="shared" si="1"/>
        <v>0</v>
      </c>
      <c r="H25" s="139">
        <f>H26</f>
        <v>0.6</v>
      </c>
    </row>
    <row r="26" spans="1:8" ht="15.75" customHeight="1" x14ac:dyDescent="0.2">
      <c r="A26" s="78" t="s">
        <v>32</v>
      </c>
      <c r="B26" s="37">
        <v>1</v>
      </c>
      <c r="C26" s="37">
        <v>6</v>
      </c>
      <c r="D26" s="7" t="s">
        <v>97</v>
      </c>
      <c r="E26" s="22">
        <v>540</v>
      </c>
      <c r="F26" s="139">
        <v>0.6</v>
      </c>
      <c r="G26" s="169">
        <f t="shared" si="1"/>
        <v>0</v>
      </c>
      <c r="H26" s="139">
        <v>0.6</v>
      </c>
    </row>
    <row r="27" spans="1:8" ht="18" customHeight="1" x14ac:dyDescent="0.2">
      <c r="A27" s="89" t="s">
        <v>50</v>
      </c>
      <c r="B27" s="37">
        <v>1</v>
      </c>
      <c r="C27" s="37">
        <v>6</v>
      </c>
      <c r="D27" s="7" t="s">
        <v>91</v>
      </c>
      <c r="E27" s="22"/>
      <c r="F27" s="139">
        <f>F28</f>
        <v>20.3</v>
      </c>
      <c r="G27" s="169">
        <f t="shared" si="1"/>
        <v>0</v>
      </c>
      <c r="H27" s="139">
        <f>H28</f>
        <v>20.3</v>
      </c>
    </row>
    <row r="28" spans="1:8" ht="24" customHeight="1" x14ac:dyDescent="0.2">
      <c r="A28" s="89" t="s">
        <v>177</v>
      </c>
      <c r="B28" s="37">
        <v>1</v>
      </c>
      <c r="C28" s="37">
        <v>6</v>
      </c>
      <c r="D28" s="7" t="s">
        <v>98</v>
      </c>
      <c r="E28" s="22"/>
      <c r="F28" s="139">
        <f>F29</f>
        <v>20.3</v>
      </c>
      <c r="G28" s="169">
        <f t="shared" si="1"/>
        <v>0</v>
      </c>
      <c r="H28" s="139">
        <f>H29</f>
        <v>20.3</v>
      </c>
    </row>
    <row r="29" spans="1:8" ht="45" customHeight="1" x14ac:dyDescent="0.2">
      <c r="A29" s="78" t="s">
        <v>62</v>
      </c>
      <c r="B29" s="37">
        <v>1</v>
      </c>
      <c r="C29" s="37">
        <v>6</v>
      </c>
      <c r="D29" s="7" t="s">
        <v>99</v>
      </c>
      <c r="E29" s="22"/>
      <c r="F29" s="139">
        <f t="shared" ref="F29:H30" si="3">F30</f>
        <v>20.3</v>
      </c>
      <c r="G29" s="169">
        <f t="shared" si="1"/>
        <v>0</v>
      </c>
      <c r="H29" s="139">
        <f t="shared" si="3"/>
        <v>20.3</v>
      </c>
    </row>
    <row r="30" spans="1:8" ht="11.25" customHeight="1" x14ac:dyDescent="0.2">
      <c r="A30" s="78" t="s">
        <v>49</v>
      </c>
      <c r="B30" s="37">
        <v>1</v>
      </c>
      <c r="C30" s="37">
        <v>6</v>
      </c>
      <c r="D30" s="7" t="s">
        <v>99</v>
      </c>
      <c r="E30" s="22">
        <v>500</v>
      </c>
      <c r="F30" s="139">
        <f t="shared" si="3"/>
        <v>20.3</v>
      </c>
      <c r="G30" s="169">
        <f t="shared" si="1"/>
        <v>0</v>
      </c>
      <c r="H30" s="139">
        <f t="shared" si="3"/>
        <v>20.3</v>
      </c>
    </row>
    <row r="31" spans="1:8" ht="11.25" customHeight="1" x14ac:dyDescent="0.2">
      <c r="A31" s="78" t="s">
        <v>32</v>
      </c>
      <c r="B31" s="37">
        <v>1</v>
      </c>
      <c r="C31" s="37">
        <v>6</v>
      </c>
      <c r="D31" s="7" t="s">
        <v>99</v>
      </c>
      <c r="E31" s="22">
        <v>540</v>
      </c>
      <c r="F31" s="139">
        <v>20.3</v>
      </c>
      <c r="G31" s="169">
        <f t="shared" si="1"/>
        <v>0</v>
      </c>
      <c r="H31" s="139">
        <v>20.3</v>
      </c>
    </row>
    <row r="32" spans="1:8" ht="11.25" customHeight="1" x14ac:dyDescent="0.2">
      <c r="A32" s="95" t="s">
        <v>8</v>
      </c>
      <c r="B32" s="71">
        <v>1</v>
      </c>
      <c r="C32" s="71">
        <v>11</v>
      </c>
      <c r="D32" s="48"/>
      <c r="E32" s="47" t="s">
        <v>33</v>
      </c>
      <c r="F32" s="188">
        <f t="shared" ref="F32:H36" si="4">F33</f>
        <v>50</v>
      </c>
      <c r="G32" s="189">
        <f t="shared" si="1"/>
        <v>0</v>
      </c>
      <c r="H32" s="188">
        <f t="shared" si="4"/>
        <v>50</v>
      </c>
    </row>
    <row r="33" spans="1:8" ht="12.75" customHeight="1" x14ac:dyDescent="0.2">
      <c r="A33" s="89" t="s">
        <v>50</v>
      </c>
      <c r="B33" s="37">
        <v>1</v>
      </c>
      <c r="C33" s="37">
        <v>11</v>
      </c>
      <c r="D33" s="7" t="s">
        <v>91</v>
      </c>
      <c r="E33" s="22" t="s">
        <v>33</v>
      </c>
      <c r="F33" s="139">
        <f t="shared" si="4"/>
        <v>50</v>
      </c>
      <c r="G33" s="169">
        <f t="shared" si="1"/>
        <v>0</v>
      </c>
      <c r="H33" s="139">
        <f t="shared" si="4"/>
        <v>50</v>
      </c>
    </row>
    <row r="34" spans="1:8" ht="33" customHeight="1" x14ac:dyDescent="0.2">
      <c r="A34" s="89" t="s">
        <v>74</v>
      </c>
      <c r="B34" s="37">
        <v>1</v>
      </c>
      <c r="C34" s="37">
        <v>11</v>
      </c>
      <c r="D34" s="7" t="s">
        <v>100</v>
      </c>
      <c r="E34" s="22" t="s">
        <v>33</v>
      </c>
      <c r="F34" s="139">
        <f>F35</f>
        <v>50</v>
      </c>
      <c r="G34" s="169">
        <f t="shared" si="1"/>
        <v>0</v>
      </c>
      <c r="H34" s="139">
        <f>H35</f>
        <v>50</v>
      </c>
    </row>
    <row r="35" spans="1:8" ht="12" customHeight="1" x14ac:dyDescent="0.2">
      <c r="A35" s="89" t="s">
        <v>90</v>
      </c>
      <c r="B35" s="37">
        <v>1</v>
      </c>
      <c r="C35" s="37">
        <v>11</v>
      </c>
      <c r="D35" s="7" t="s">
        <v>101</v>
      </c>
      <c r="E35" s="22"/>
      <c r="F35" s="139">
        <f t="shared" si="4"/>
        <v>50</v>
      </c>
      <c r="G35" s="169">
        <f t="shared" si="1"/>
        <v>0</v>
      </c>
      <c r="H35" s="139">
        <f t="shared" si="4"/>
        <v>50</v>
      </c>
    </row>
    <row r="36" spans="1:8" ht="11.25" customHeight="1" x14ac:dyDescent="0.2">
      <c r="A36" s="78" t="s">
        <v>43</v>
      </c>
      <c r="B36" s="37">
        <v>1</v>
      </c>
      <c r="C36" s="37">
        <v>11</v>
      </c>
      <c r="D36" s="7" t="s">
        <v>101</v>
      </c>
      <c r="E36" s="22" t="s">
        <v>44</v>
      </c>
      <c r="F36" s="139">
        <f t="shared" si="4"/>
        <v>50</v>
      </c>
      <c r="G36" s="169">
        <f t="shared" si="1"/>
        <v>0</v>
      </c>
      <c r="H36" s="139">
        <f t="shared" si="4"/>
        <v>50</v>
      </c>
    </row>
    <row r="37" spans="1:8" x14ac:dyDescent="0.2">
      <c r="A37" s="78" t="s">
        <v>28</v>
      </c>
      <c r="B37" s="37">
        <v>1</v>
      </c>
      <c r="C37" s="37">
        <v>11</v>
      </c>
      <c r="D37" s="7" t="s">
        <v>101</v>
      </c>
      <c r="E37" s="22" t="s">
        <v>22</v>
      </c>
      <c r="F37" s="139">
        <v>50</v>
      </c>
      <c r="G37" s="169">
        <f t="shared" si="1"/>
        <v>0</v>
      </c>
      <c r="H37" s="139">
        <v>50</v>
      </c>
    </row>
    <row r="38" spans="1:8" ht="11.25" customHeight="1" x14ac:dyDescent="0.2">
      <c r="A38" s="95" t="s">
        <v>9</v>
      </c>
      <c r="B38" s="71">
        <v>1</v>
      </c>
      <c r="C38" s="71">
        <v>13</v>
      </c>
      <c r="D38" s="48" t="s">
        <v>33</v>
      </c>
      <c r="E38" s="47" t="s">
        <v>33</v>
      </c>
      <c r="F38" s="188">
        <v>6078.5</v>
      </c>
      <c r="G38" s="189">
        <f t="shared" si="1"/>
        <v>-666.74499999999989</v>
      </c>
      <c r="H38" s="188">
        <f>'расходы по структуре. 2019 '!I43</f>
        <v>5411.7550000000001</v>
      </c>
    </row>
    <row r="39" spans="1:8" s="21" customFormat="1" ht="32.25" customHeight="1" x14ac:dyDescent="0.2">
      <c r="A39" s="74" t="s">
        <v>209</v>
      </c>
      <c r="B39" s="37">
        <v>1</v>
      </c>
      <c r="C39" s="37">
        <v>13</v>
      </c>
      <c r="D39" s="7" t="s">
        <v>206</v>
      </c>
      <c r="E39" s="22"/>
      <c r="F39" s="139">
        <v>0</v>
      </c>
      <c r="G39" s="169">
        <f t="shared" si="1"/>
        <v>0</v>
      </c>
      <c r="H39" s="139">
        <v>0</v>
      </c>
    </row>
    <row r="40" spans="1:8" s="21" customFormat="1" ht="29.25" customHeight="1" x14ac:dyDescent="0.2">
      <c r="A40" s="80" t="s">
        <v>210</v>
      </c>
      <c r="B40" s="37">
        <v>1</v>
      </c>
      <c r="C40" s="37">
        <v>13</v>
      </c>
      <c r="D40" s="7" t="s">
        <v>207</v>
      </c>
      <c r="E40" s="22"/>
      <c r="F40" s="139">
        <v>0</v>
      </c>
      <c r="G40" s="169">
        <f t="shared" si="1"/>
        <v>0</v>
      </c>
      <c r="H40" s="139">
        <v>0</v>
      </c>
    </row>
    <row r="41" spans="1:8" s="21" customFormat="1" ht="27" customHeight="1" x14ac:dyDescent="0.2">
      <c r="A41" s="78" t="s">
        <v>76</v>
      </c>
      <c r="B41" s="37">
        <v>1</v>
      </c>
      <c r="C41" s="37">
        <v>13</v>
      </c>
      <c r="D41" s="7" t="s">
        <v>207</v>
      </c>
      <c r="E41" s="22">
        <v>200</v>
      </c>
      <c r="F41" s="139">
        <f>F42</f>
        <v>0</v>
      </c>
      <c r="G41" s="169">
        <f t="shared" si="1"/>
        <v>0</v>
      </c>
      <c r="H41" s="139">
        <v>0</v>
      </c>
    </row>
    <row r="42" spans="1:8" s="21" customFormat="1" ht="24.75" customHeight="1" x14ac:dyDescent="0.2">
      <c r="A42" s="78" t="s">
        <v>35</v>
      </c>
      <c r="B42" s="37">
        <v>1</v>
      </c>
      <c r="C42" s="37">
        <v>13</v>
      </c>
      <c r="D42" s="7" t="s">
        <v>207</v>
      </c>
      <c r="E42" s="22">
        <v>240</v>
      </c>
      <c r="F42" s="139">
        <v>0</v>
      </c>
      <c r="G42" s="169">
        <f t="shared" si="1"/>
        <v>0</v>
      </c>
      <c r="H42" s="139">
        <v>0</v>
      </c>
    </row>
    <row r="43" spans="1:8" ht="22.5" customHeight="1" x14ac:dyDescent="0.2">
      <c r="A43" s="89" t="s">
        <v>95</v>
      </c>
      <c r="B43" s="37">
        <v>1</v>
      </c>
      <c r="C43" s="37">
        <v>13</v>
      </c>
      <c r="D43" s="7" t="s">
        <v>92</v>
      </c>
      <c r="E43" s="22" t="s">
        <v>33</v>
      </c>
      <c r="F43" s="139">
        <f>F44+F59</f>
        <v>4999.5999999999995</v>
      </c>
      <c r="G43" s="169">
        <f t="shared" si="1"/>
        <v>-666.69499999999971</v>
      </c>
      <c r="H43" s="139">
        <f>'расходы по структуре. 2019 '!I49</f>
        <v>4332.9049999999997</v>
      </c>
    </row>
    <row r="44" spans="1:8" ht="35.25" customHeight="1" x14ac:dyDescent="0.2">
      <c r="A44" s="89" t="s">
        <v>72</v>
      </c>
      <c r="B44" s="37">
        <v>1</v>
      </c>
      <c r="C44" s="37">
        <v>13</v>
      </c>
      <c r="D44" s="7" t="s">
        <v>93</v>
      </c>
      <c r="E44" s="22" t="s">
        <v>33</v>
      </c>
      <c r="F44" s="139">
        <f>F45+F53</f>
        <v>4993.9999999999991</v>
      </c>
      <c r="G44" s="169">
        <f t="shared" si="1"/>
        <v>-666.69999999999891</v>
      </c>
      <c r="H44" s="139">
        <f>'расходы по структуре. 2019 '!I50</f>
        <v>4327.3</v>
      </c>
    </row>
    <row r="45" spans="1:8" ht="25.5" customHeight="1" x14ac:dyDescent="0.2">
      <c r="A45" s="89" t="s">
        <v>54</v>
      </c>
      <c r="B45" s="37">
        <v>1</v>
      </c>
      <c r="C45" s="37">
        <v>13</v>
      </c>
      <c r="D45" s="7" t="s">
        <v>103</v>
      </c>
      <c r="E45" s="22"/>
      <c r="F45" s="139">
        <f>F48+F46+F50</f>
        <v>4891.2999999999993</v>
      </c>
      <c r="G45" s="169">
        <f t="shared" si="1"/>
        <v>-668.69999999999891</v>
      </c>
      <c r="H45" s="139">
        <f>'расходы по структуре. 2019 '!I51</f>
        <v>4222.6000000000004</v>
      </c>
    </row>
    <row r="46" spans="1:8" ht="47.25" customHeight="1" x14ac:dyDescent="0.2">
      <c r="A46" s="78" t="s">
        <v>37</v>
      </c>
      <c r="B46" s="37">
        <v>1</v>
      </c>
      <c r="C46" s="37">
        <v>13</v>
      </c>
      <c r="D46" s="7" t="s">
        <v>103</v>
      </c>
      <c r="E46" s="22" t="s">
        <v>38</v>
      </c>
      <c r="F46" s="139">
        <f>F47</f>
        <v>4674</v>
      </c>
      <c r="G46" s="169">
        <f t="shared" si="1"/>
        <v>-659</v>
      </c>
      <c r="H46" s="139">
        <f>H47</f>
        <v>4015</v>
      </c>
    </row>
    <row r="47" spans="1:8" ht="14.25" customHeight="1" x14ac:dyDescent="0.2">
      <c r="A47" s="78" t="s">
        <v>39</v>
      </c>
      <c r="B47" s="37">
        <v>1</v>
      </c>
      <c r="C47" s="37">
        <v>13</v>
      </c>
      <c r="D47" s="7" t="s">
        <v>103</v>
      </c>
      <c r="E47" s="22" t="s">
        <v>40</v>
      </c>
      <c r="F47" s="139">
        <v>4674</v>
      </c>
      <c r="G47" s="169">
        <f t="shared" si="1"/>
        <v>-659</v>
      </c>
      <c r="H47" s="139">
        <f>'расходы по структуре. 2019 '!I53</f>
        <v>4015</v>
      </c>
    </row>
    <row r="48" spans="1:8" ht="22.5" customHeight="1" x14ac:dyDescent="0.2">
      <c r="A48" s="78" t="s">
        <v>76</v>
      </c>
      <c r="B48" s="37">
        <v>1</v>
      </c>
      <c r="C48" s="37">
        <v>13</v>
      </c>
      <c r="D48" s="7" t="s">
        <v>103</v>
      </c>
      <c r="E48" s="22" t="s">
        <v>34</v>
      </c>
      <c r="F48" s="139">
        <f>F49</f>
        <v>156.9</v>
      </c>
      <c r="G48" s="169">
        <f t="shared" si="1"/>
        <v>-9.5999999999999943</v>
      </c>
      <c r="H48" s="139">
        <f>'расходы по структуре. 2019 '!I57</f>
        <v>147.30000000000001</v>
      </c>
    </row>
    <row r="49" spans="1:8" ht="22.5" x14ac:dyDescent="0.2">
      <c r="A49" s="78" t="s">
        <v>35</v>
      </c>
      <c r="B49" s="37">
        <v>1</v>
      </c>
      <c r="C49" s="37">
        <v>13</v>
      </c>
      <c r="D49" s="7" t="s">
        <v>103</v>
      </c>
      <c r="E49" s="22" t="s">
        <v>36</v>
      </c>
      <c r="F49" s="139">
        <v>156.9</v>
      </c>
      <c r="G49" s="169">
        <f t="shared" si="1"/>
        <v>-9.5999999999999943</v>
      </c>
      <c r="H49" s="139">
        <f>'расходы по структуре. 2019 '!I58</f>
        <v>147.30000000000001</v>
      </c>
    </row>
    <row r="50" spans="1:8" x14ac:dyDescent="0.2">
      <c r="A50" s="78" t="s">
        <v>43</v>
      </c>
      <c r="B50" s="37">
        <v>1</v>
      </c>
      <c r="C50" s="37">
        <v>13</v>
      </c>
      <c r="D50" s="7" t="s">
        <v>103</v>
      </c>
      <c r="E50" s="22" t="s">
        <v>44</v>
      </c>
      <c r="F50" s="139">
        <f>F52+F51</f>
        <v>60.4</v>
      </c>
      <c r="G50" s="169">
        <f t="shared" si="1"/>
        <v>-9.9999999999994316E-2</v>
      </c>
      <c r="H50" s="139">
        <f>'расходы по структуре. 2019 '!I60</f>
        <v>60.300000000000004</v>
      </c>
    </row>
    <row r="51" spans="1:8" s="21" customFormat="1" x14ac:dyDescent="0.2">
      <c r="A51" s="78" t="s">
        <v>202</v>
      </c>
      <c r="B51" s="37">
        <v>1</v>
      </c>
      <c r="C51" s="37">
        <v>13</v>
      </c>
      <c r="D51" s="7" t="s">
        <v>103</v>
      </c>
      <c r="E51" s="22">
        <v>830</v>
      </c>
      <c r="F51" s="139">
        <v>2.8</v>
      </c>
      <c r="G51" s="169">
        <f t="shared" si="1"/>
        <v>-9.9999999999999645E-2</v>
      </c>
      <c r="H51" s="139">
        <f>'расходы по структуре. 2019 '!I61</f>
        <v>2.7</v>
      </c>
    </row>
    <row r="52" spans="1:8" x14ac:dyDescent="0.2">
      <c r="A52" s="78" t="s">
        <v>45</v>
      </c>
      <c r="B52" s="37">
        <v>1</v>
      </c>
      <c r="C52" s="37">
        <v>13</v>
      </c>
      <c r="D52" s="7" t="s">
        <v>103</v>
      </c>
      <c r="E52" s="22" t="s">
        <v>46</v>
      </c>
      <c r="F52" s="140">
        <v>57.6</v>
      </c>
      <c r="G52" s="169">
        <f t="shared" si="1"/>
        <v>0</v>
      </c>
      <c r="H52" s="140">
        <f>'расходы по структуре. 2019 '!I63</f>
        <v>57.6</v>
      </c>
    </row>
    <row r="53" spans="1:8" x14ac:dyDescent="0.2">
      <c r="A53" s="92" t="s">
        <v>53</v>
      </c>
      <c r="B53" s="37">
        <v>1</v>
      </c>
      <c r="C53" s="37">
        <v>13</v>
      </c>
      <c r="D53" s="7" t="s">
        <v>102</v>
      </c>
      <c r="E53" s="22"/>
      <c r="F53" s="139">
        <f>F56+F54</f>
        <v>102.7</v>
      </c>
      <c r="G53" s="169">
        <f t="shared" si="1"/>
        <v>2</v>
      </c>
      <c r="H53" s="139">
        <f>H56+H54</f>
        <v>104.7</v>
      </c>
    </row>
    <row r="54" spans="1:8" s="166" customFormat="1" ht="22.5" x14ac:dyDescent="0.2">
      <c r="A54" s="206" t="s">
        <v>76</v>
      </c>
      <c r="B54" s="37">
        <v>1</v>
      </c>
      <c r="C54" s="37">
        <v>13</v>
      </c>
      <c r="D54" s="167" t="s">
        <v>102</v>
      </c>
      <c r="E54" s="168">
        <v>200</v>
      </c>
      <c r="F54" s="170">
        <f>F55</f>
        <v>0</v>
      </c>
      <c r="G54" s="169">
        <f>G55</f>
        <v>1.6</v>
      </c>
      <c r="H54" s="170">
        <f>H55</f>
        <v>1.6</v>
      </c>
    </row>
    <row r="55" spans="1:8" s="166" customFormat="1" ht="22.5" x14ac:dyDescent="0.2">
      <c r="A55" s="206" t="s">
        <v>35</v>
      </c>
      <c r="B55" s="37">
        <v>1</v>
      </c>
      <c r="C55" s="37">
        <v>13</v>
      </c>
      <c r="D55" s="167" t="s">
        <v>102</v>
      </c>
      <c r="E55" s="168">
        <v>240</v>
      </c>
      <c r="F55" s="170">
        <v>0</v>
      </c>
      <c r="G55" s="169">
        <v>1.6</v>
      </c>
      <c r="H55" s="170">
        <v>1.6</v>
      </c>
    </row>
    <row r="56" spans="1:8" x14ac:dyDescent="0.2">
      <c r="A56" s="78" t="s">
        <v>43</v>
      </c>
      <c r="B56" s="37">
        <v>1</v>
      </c>
      <c r="C56" s="37">
        <v>13</v>
      </c>
      <c r="D56" s="7" t="s">
        <v>102</v>
      </c>
      <c r="E56" s="22" t="s">
        <v>44</v>
      </c>
      <c r="F56" s="139">
        <f>F58+F57</f>
        <v>102.7</v>
      </c>
      <c r="G56" s="169">
        <f t="shared" si="1"/>
        <v>0.40000000000000568</v>
      </c>
      <c r="H56" s="139">
        <f>H57+H58</f>
        <v>103.10000000000001</v>
      </c>
    </row>
    <row r="57" spans="1:8" s="21" customFormat="1" x14ac:dyDescent="0.2">
      <c r="A57" s="78" t="s">
        <v>202</v>
      </c>
      <c r="B57" s="37">
        <v>1</v>
      </c>
      <c r="C57" s="37">
        <v>13</v>
      </c>
      <c r="D57" s="7" t="s">
        <v>102</v>
      </c>
      <c r="E57" s="22">
        <v>830</v>
      </c>
      <c r="F57" s="140">
        <v>2.7</v>
      </c>
      <c r="G57" s="169">
        <f t="shared" si="1"/>
        <v>0</v>
      </c>
      <c r="H57" s="140">
        <f>'расходы по структуре. 2019 '!I72</f>
        <v>2.7</v>
      </c>
    </row>
    <row r="58" spans="1:8" x14ac:dyDescent="0.2">
      <c r="A58" s="78" t="s">
        <v>45</v>
      </c>
      <c r="B58" s="37">
        <v>1</v>
      </c>
      <c r="C58" s="37">
        <v>13</v>
      </c>
      <c r="D58" s="7" t="s">
        <v>102</v>
      </c>
      <c r="E58" s="22" t="s">
        <v>46</v>
      </c>
      <c r="F58" s="140">
        <v>100</v>
      </c>
      <c r="G58" s="169">
        <f t="shared" si="1"/>
        <v>0.40000000000000568</v>
      </c>
      <c r="H58" s="140">
        <f>'расходы по структуре. 2019 '!I74</f>
        <v>100.4</v>
      </c>
    </row>
    <row r="59" spans="1:8" s="63" customFormat="1" ht="24.75" customHeight="1" x14ac:dyDescent="0.2">
      <c r="A59" s="78" t="s">
        <v>216</v>
      </c>
      <c r="B59" s="37">
        <v>1</v>
      </c>
      <c r="C59" s="37">
        <v>13</v>
      </c>
      <c r="D59" s="7" t="s">
        <v>213</v>
      </c>
      <c r="E59" s="22"/>
      <c r="F59" s="140">
        <f>F60</f>
        <v>5.6</v>
      </c>
      <c r="G59" s="169">
        <f t="shared" si="1"/>
        <v>0</v>
      </c>
      <c r="H59" s="169">
        <f>H60</f>
        <v>5.6</v>
      </c>
    </row>
    <row r="60" spans="1:8" s="63" customFormat="1" ht="12" customHeight="1" x14ac:dyDescent="0.2">
      <c r="A60" s="78" t="s">
        <v>53</v>
      </c>
      <c r="B60" s="37">
        <v>1</v>
      </c>
      <c r="C60" s="37">
        <v>13</v>
      </c>
      <c r="D60" s="7" t="s">
        <v>214</v>
      </c>
      <c r="E60" s="22">
        <v>200</v>
      </c>
      <c r="F60" s="140">
        <f>F61</f>
        <v>5.6</v>
      </c>
      <c r="G60" s="169">
        <f t="shared" si="1"/>
        <v>0</v>
      </c>
      <c r="H60" s="169">
        <f>H61</f>
        <v>5.6</v>
      </c>
    </row>
    <row r="61" spans="1:8" s="63" customFormat="1" ht="24.75" customHeight="1" x14ac:dyDescent="0.2">
      <c r="A61" s="78" t="s">
        <v>35</v>
      </c>
      <c r="B61" s="37">
        <v>1</v>
      </c>
      <c r="C61" s="37">
        <v>13</v>
      </c>
      <c r="D61" s="7" t="s">
        <v>214</v>
      </c>
      <c r="E61" s="22">
        <v>240</v>
      </c>
      <c r="F61" s="140">
        <v>5.6</v>
      </c>
      <c r="G61" s="169">
        <f t="shared" si="1"/>
        <v>0</v>
      </c>
      <c r="H61" s="169">
        <f>F61</f>
        <v>5.6</v>
      </c>
    </row>
    <row r="62" spans="1:8" ht="29.25" customHeight="1" x14ac:dyDescent="0.2">
      <c r="A62" s="78" t="s">
        <v>105</v>
      </c>
      <c r="B62" s="37">
        <v>1</v>
      </c>
      <c r="C62" s="37">
        <v>13</v>
      </c>
      <c r="D62" s="7" t="s">
        <v>104</v>
      </c>
      <c r="E62" s="22"/>
      <c r="F62" s="139">
        <f>F63</f>
        <v>1076.8500000000001</v>
      </c>
      <c r="G62" s="169">
        <f t="shared" si="1"/>
        <v>0</v>
      </c>
      <c r="H62" s="170">
        <f>H63</f>
        <v>1076.8500000000001</v>
      </c>
    </row>
    <row r="63" spans="1:8" ht="35.25" customHeight="1" x14ac:dyDescent="0.2">
      <c r="A63" s="78" t="s">
        <v>75</v>
      </c>
      <c r="B63" s="37">
        <v>1</v>
      </c>
      <c r="C63" s="37">
        <v>13</v>
      </c>
      <c r="D63" s="7" t="s">
        <v>106</v>
      </c>
      <c r="E63" s="22"/>
      <c r="F63" s="139">
        <f>F64</f>
        <v>1076.8500000000001</v>
      </c>
      <c r="G63" s="169">
        <f t="shared" si="1"/>
        <v>0</v>
      </c>
      <c r="H63" s="170">
        <f>H64</f>
        <v>1076.8500000000001</v>
      </c>
    </row>
    <row r="64" spans="1:8" ht="23.25" customHeight="1" x14ac:dyDescent="0.2">
      <c r="A64" s="78" t="s">
        <v>54</v>
      </c>
      <c r="B64" s="37">
        <v>1</v>
      </c>
      <c r="C64" s="37">
        <v>13</v>
      </c>
      <c r="D64" s="7" t="s">
        <v>107</v>
      </c>
      <c r="E64" s="22"/>
      <c r="F64" s="139">
        <f>F65+F67</f>
        <v>1076.8500000000001</v>
      </c>
      <c r="G64" s="169">
        <f t="shared" si="1"/>
        <v>0</v>
      </c>
      <c r="H64" s="170">
        <f>H65+H67</f>
        <v>1076.8500000000001</v>
      </c>
    </row>
    <row r="65" spans="1:8" ht="22.5" x14ac:dyDescent="0.2">
      <c r="A65" s="78" t="s">
        <v>76</v>
      </c>
      <c r="B65" s="37">
        <v>1</v>
      </c>
      <c r="C65" s="37">
        <v>13</v>
      </c>
      <c r="D65" s="7" t="s">
        <v>107</v>
      </c>
      <c r="E65" s="22" t="s">
        <v>34</v>
      </c>
      <c r="F65" s="139">
        <f>F66</f>
        <v>1048.2</v>
      </c>
      <c r="G65" s="169">
        <f t="shared" si="1"/>
        <v>0</v>
      </c>
      <c r="H65" s="139">
        <f>H66</f>
        <v>1048.2</v>
      </c>
    </row>
    <row r="66" spans="1:8" ht="22.5" x14ac:dyDescent="0.2">
      <c r="A66" s="78" t="s">
        <v>35</v>
      </c>
      <c r="B66" s="37">
        <v>1</v>
      </c>
      <c r="C66" s="37">
        <v>13</v>
      </c>
      <c r="D66" s="7" t="s">
        <v>107</v>
      </c>
      <c r="E66" s="22" t="s">
        <v>36</v>
      </c>
      <c r="F66" s="140">
        <v>1048.2</v>
      </c>
      <c r="G66" s="169">
        <f t="shared" si="1"/>
        <v>0</v>
      </c>
      <c r="H66" s="140">
        <f>'расходы по структуре. 2019 '!I85</f>
        <v>1048.2</v>
      </c>
    </row>
    <row r="67" spans="1:8" x14ac:dyDescent="0.2">
      <c r="A67" s="78" t="s">
        <v>43</v>
      </c>
      <c r="B67" s="37">
        <v>1</v>
      </c>
      <c r="C67" s="37">
        <v>13</v>
      </c>
      <c r="D67" s="7" t="s">
        <v>107</v>
      </c>
      <c r="E67" s="22" t="s">
        <v>44</v>
      </c>
      <c r="F67" s="139">
        <f>F68</f>
        <v>28.65</v>
      </c>
      <c r="G67" s="169">
        <f t="shared" si="1"/>
        <v>0</v>
      </c>
      <c r="H67" s="139">
        <f>H68</f>
        <v>28.65</v>
      </c>
    </row>
    <row r="68" spans="1:8" x14ac:dyDescent="0.2">
      <c r="A68" s="78" t="s">
        <v>45</v>
      </c>
      <c r="B68" s="37">
        <v>1</v>
      </c>
      <c r="C68" s="37">
        <v>13</v>
      </c>
      <c r="D68" s="7" t="s">
        <v>107</v>
      </c>
      <c r="E68" s="22" t="s">
        <v>46</v>
      </c>
      <c r="F68" s="140">
        <v>28.65</v>
      </c>
      <c r="G68" s="169">
        <f t="shared" si="1"/>
        <v>0</v>
      </c>
      <c r="H68" s="140">
        <f>'расходы по структуре. 2019 '!I88</f>
        <v>28.65</v>
      </c>
    </row>
    <row r="69" spans="1:8" ht="36.75" customHeight="1" x14ac:dyDescent="0.2">
      <c r="A69" s="78" t="s">
        <v>187</v>
      </c>
      <c r="B69" s="37">
        <v>1</v>
      </c>
      <c r="C69" s="37">
        <v>13</v>
      </c>
      <c r="D69" s="7" t="s">
        <v>108</v>
      </c>
      <c r="E69" s="22"/>
      <c r="F69" s="139">
        <f>F70+F75</f>
        <v>2</v>
      </c>
      <c r="G69" s="169">
        <f t="shared" si="1"/>
        <v>0</v>
      </c>
      <c r="H69" s="170">
        <f>H70+H75</f>
        <v>2</v>
      </c>
    </row>
    <row r="70" spans="1:8" ht="30" customHeight="1" x14ac:dyDescent="0.2">
      <c r="A70" s="78" t="s">
        <v>162</v>
      </c>
      <c r="B70" s="37">
        <v>1</v>
      </c>
      <c r="C70" s="37">
        <v>13</v>
      </c>
      <c r="D70" s="7" t="s">
        <v>164</v>
      </c>
      <c r="E70" s="22"/>
      <c r="F70" s="139">
        <f>F71</f>
        <v>1</v>
      </c>
      <c r="G70" s="169">
        <f t="shared" si="1"/>
        <v>0</v>
      </c>
      <c r="H70" s="170">
        <f>H71</f>
        <v>1</v>
      </c>
    </row>
    <row r="71" spans="1:8" ht="36.75" customHeight="1" x14ac:dyDescent="0.2">
      <c r="A71" s="78" t="s">
        <v>163</v>
      </c>
      <c r="B71" s="37">
        <v>1</v>
      </c>
      <c r="C71" s="37">
        <v>13</v>
      </c>
      <c r="D71" s="7" t="s">
        <v>165</v>
      </c>
      <c r="E71" s="22"/>
      <c r="F71" s="139">
        <f>F72</f>
        <v>1</v>
      </c>
      <c r="G71" s="169">
        <f t="shared" si="1"/>
        <v>0</v>
      </c>
      <c r="H71" s="170">
        <f>H72</f>
        <v>1</v>
      </c>
    </row>
    <row r="72" spans="1:8" ht="22.5" x14ac:dyDescent="0.2">
      <c r="A72" s="78" t="s">
        <v>54</v>
      </c>
      <c r="B72" s="37">
        <v>1</v>
      </c>
      <c r="C72" s="37">
        <v>13</v>
      </c>
      <c r="D72" s="7" t="s">
        <v>166</v>
      </c>
      <c r="E72" s="22"/>
      <c r="F72" s="139">
        <f>F73</f>
        <v>1</v>
      </c>
      <c r="G72" s="169">
        <f t="shared" si="1"/>
        <v>0</v>
      </c>
      <c r="H72" s="170">
        <f>H73</f>
        <v>1</v>
      </c>
    </row>
    <row r="73" spans="1:8" ht="22.5" x14ac:dyDescent="0.2">
      <c r="A73" s="78" t="s">
        <v>76</v>
      </c>
      <c r="B73" s="37">
        <v>1</v>
      </c>
      <c r="C73" s="37">
        <v>13</v>
      </c>
      <c r="D73" s="7" t="s">
        <v>166</v>
      </c>
      <c r="E73" s="22">
        <v>200</v>
      </c>
      <c r="F73" s="139">
        <f>F74</f>
        <v>1</v>
      </c>
      <c r="G73" s="169">
        <f t="shared" si="1"/>
        <v>0</v>
      </c>
      <c r="H73" s="170">
        <f>H74</f>
        <v>1</v>
      </c>
    </row>
    <row r="74" spans="1:8" ht="22.5" x14ac:dyDescent="0.2">
      <c r="A74" s="78" t="s">
        <v>35</v>
      </c>
      <c r="B74" s="37">
        <v>1</v>
      </c>
      <c r="C74" s="37">
        <v>13</v>
      </c>
      <c r="D74" s="7" t="s">
        <v>166</v>
      </c>
      <c r="E74" s="22">
        <v>240</v>
      </c>
      <c r="F74" s="139">
        <v>1</v>
      </c>
      <c r="G74" s="169">
        <f t="shared" si="1"/>
        <v>0</v>
      </c>
      <c r="H74" s="170">
        <v>1</v>
      </c>
    </row>
    <row r="75" spans="1:8" x14ac:dyDescent="0.2">
      <c r="A75" s="78" t="s">
        <v>168</v>
      </c>
      <c r="B75" s="37">
        <v>1</v>
      </c>
      <c r="C75" s="37">
        <v>13</v>
      </c>
      <c r="D75" s="7" t="s">
        <v>167</v>
      </c>
      <c r="E75" s="22"/>
      <c r="F75" s="139">
        <f>F76</f>
        <v>1</v>
      </c>
      <c r="G75" s="169">
        <f t="shared" ref="G75:G138" si="5">H75-F75</f>
        <v>0</v>
      </c>
      <c r="H75" s="170">
        <f>H76</f>
        <v>1</v>
      </c>
    </row>
    <row r="76" spans="1:8" ht="47.25" customHeight="1" x14ac:dyDescent="0.2">
      <c r="A76" s="78" t="s">
        <v>169</v>
      </c>
      <c r="B76" s="37">
        <v>1</v>
      </c>
      <c r="C76" s="37">
        <v>13</v>
      </c>
      <c r="D76" s="7" t="s">
        <v>170</v>
      </c>
      <c r="E76" s="22"/>
      <c r="F76" s="139">
        <f>F77</f>
        <v>1</v>
      </c>
      <c r="G76" s="169">
        <f t="shared" si="5"/>
        <v>0</v>
      </c>
      <c r="H76" s="170">
        <f>H77</f>
        <v>1</v>
      </c>
    </row>
    <row r="77" spans="1:8" ht="22.5" x14ac:dyDescent="0.2">
      <c r="A77" s="78" t="s">
        <v>54</v>
      </c>
      <c r="B77" s="37">
        <v>1</v>
      </c>
      <c r="C77" s="37">
        <v>13</v>
      </c>
      <c r="D77" s="7" t="s">
        <v>171</v>
      </c>
      <c r="E77" s="22"/>
      <c r="F77" s="139">
        <f>F78</f>
        <v>1</v>
      </c>
      <c r="G77" s="169">
        <f t="shared" si="5"/>
        <v>0</v>
      </c>
      <c r="H77" s="170">
        <f>H78</f>
        <v>1</v>
      </c>
    </row>
    <row r="78" spans="1:8" ht="22.5" x14ac:dyDescent="0.2">
      <c r="A78" s="78" t="s">
        <v>76</v>
      </c>
      <c r="B78" s="37">
        <v>1</v>
      </c>
      <c r="C78" s="37">
        <v>13</v>
      </c>
      <c r="D78" s="7" t="s">
        <v>171</v>
      </c>
      <c r="E78" s="22">
        <v>200</v>
      </c>
      <c r="F78" s="139">
        <f>F79</f>
        <v>1</v>
      </c>
      <c r="G78" s="169">
        <f t="shared" si="5"/>
        <v>0</v>
      </c>
      <c r="H78" s="170">
        <f>H79</f>
        <v>1</v>
      </c>
    </row>
    <row r="79" spans="1:8" ht="22.5" x14ac:dyDescent="0.2">
      <c r="A79" s="78" t="s">
        <v>35</v>
      </c>
      <c r="B79" s="37">
        <v>1</v>
      </c>
      <c r="C79" s="37">
        <v>13</v>
      </c>
      <c r="D79" s="7" t="s">
        <v>171</v>
      </c>
      <c r="E79" s="22">
        <v>240</v>
      </c>
      <c r="F79" s="139">
        <v>1</v>
      </c>
      <c r="G79" s="169">
        <f t="shared" si="5"/>
        <v>0</v>
      </c>
      <c r="H79" s="170">
        <v>1</v>
      </c>
    </row>
    <row r="80" spans="1:8" ht="11.25" customHeight="1" x14ac:dyDescent="0.2">
      <c r="A80" s="96" t="s">
        <v>10</v>
      </c>
      <c r="B80" s="67">
        <v>2</v>
      </c>
      <c r="C80" s="67">
        <v>0</v>
      </c>
      <c r="D80" s="68" t="s">
        <v>33</v>
      </c>
      <c r="E80" s="69" t="s">
        <v>33</v>
      </c>
      <c r="F80" s="192">
        <f t="shared" ref="F80:H83" si="6">F81</f>
        <v>435.5</v>
      </c>
      <c r="G80" s="193">
        <f t="shared" si="5"/>
        <v>0</v>
      </c>
      <c r="H80" s="192">
        <f t="shared" si="6"/>
        <v>435.49999999999994</v>
      </c>
    </row>
    <row r="81" spans="1:8" ht="11.25" customHeight="1" x14ac:dyDescent="0.2">
      <c r="A81" s="95" t="s">
        <v>11</v>
      </c>
      <c r="B81" s="71">
        <v>2</v>
      </c>
      <c r="C81" s="71">
        <v>3</v>
      </c>
      <c r="D81" s="48" t="s">
        <v>33</v>
      </c>
      <c r="E81" s="47" t="s">
        <v>33</v>
      </c>
      <c r="F81" s="188">
        <f t="shared" si="6"/>
        <v>435.5</v>
      </c>
      <c r="G81" s="189">
        <f t="shared" si="5"/>
        <v>0</v>
      </c>
      <c r="H81" s="188">
        <f t="shared" si="6"/>
        <v>435.49999999999994</v>
      </c>
    </row>
    <row r="82" spans="1:8" ht="11.25" customHeight="1" x14ac:dyDescent="0.2">
      <c r="A82" s="89" t="s">
        <v>50</v>
      </c>
      <c r="B82" s="37">
        <v>2</v>
      </c>
      <c r="C82" s="37">
        <v>3</v>
      </c>
      <c r="D82" s="7">
        <v>5000000000</v>
      </c>
      <c r="E82" s="22" t="s">
        <v>33</v>
      </c>
      <c r="F82" s="139">
        <f t="shared" si="6"/>
        <v>435.5</v>
      </c>
      <c r="G82" s="169">
        <f t="shared" si="5"/>
        <v>0</v>
      </c>
      <c r="H82" s="170">
        <f t="shared" si="6"/>
        <v>435.49999999999994</v>
      </c>
    </row>
    <row r="83" spans="1:8" ht="36" customHeight="1" x14ac:dyDescent="0.2">
      <c r="A83" s="89" t="s">
        <v>74</v>
      </c>
      <c r="B83" s="37">
        <v>2</v>
      </c>
      <c r="C83" s="37">
        <v>3</v>
      </c>
      <c r="D83" s="7">
        <v>5000100000</v>
      </c>
      <c r="E83" s="22"/>
      <c r="F83" s="139">
        <f t="shared" si="6"/>
        <v>435.5</v>
      </c>
      <c r="G83" s="169">
        <f t="shared" si="5"/>
        <v>0</v>
      </c>
      <c r="H83" s="170">
        <f t="shared" si="6"/>
        <v>435.49999999999994</v>
      </c>
    </row>
    <row r="84" spans="1:8" ht="30.75" customHeight="1" x14ac:dyDescent="0.2">
      <c r="A84" s="89" t="s">
        <v>55</v>
      </c>
      <c r="B84" s="37">
        <v>2</v>
      </c>
      <c r="C84" s="37">
        <v>3</v>
      </c>
      <c r="D84" s="7" t="s">
        <v>176</v>
      </c>
      <c r="E84" s="22" t="s">
        <v>33</v>
      </c>
      <c r="F84" s="139">
        <f>F85+F87</f>
        <v>435.5</v>
      </c>
      <c r="G84" s="169">
        <f t="shared" si="5"/>
        <v>0</v>
      </c>
      <c r="H84" s="170">
        <f>H85+H87</f>
        <v>435.49999999999994</v>
      </c>
    </row>
    <row r="85" spans="1:8" ht="50.25" customHeight="1" x14ac:dyDescent="0.2">
      <c r="A85" s="78" t="s">
        <v>37</v>
      </c>
      <c r="B85" s="37">
        <v>2</v>
      </c>
      <c r="C85" s="37">
        <v>3</v>
      </c>
      <c r="D85" s="7">
        <v>5000151180</v>
      </c>
      <c r="E85" s="22" t="s">
        <v>38</v>
      </c>
      <c r="F85" s="139">
        <f>F86</f>
        <v>310.08</v>
      </c>
      <c r="G85" s="169">
        <f t="shared" si="5"/>
        <v>-24.28000000000003</v>
      </c>
      <c r="H85" s="139">
        <f>H86</f>
        <v>285.79999999999995</v>
      </c>
    </row>
    <row r="86" spans="1:8" ht="22.5" customHeight="1" x14ac:dyDescent="0.2">
      <c r="A86" s="78" t="s">
        <v>41</v>
      </c>
      <c r="B86" s="37">
        <v>2</v>
      </c>
      <c r="C86" s="37">
        <v>3</v>
      </c>
      <c r="D86" s="7">
        <v>5000151180</v>
      </c>
      <c r="E86" s="22" t="s">
        <v>42</v>
      </c>
      <c r="F86" s="139">
        <v>310.08</v>
      </c>
      <c r="G86" s="169">
        <f t="shared" si="5"/>
        <v>-24.28000000000003</v>
      </c>
      <c r="H86" s="139">
        <f>'расходы по структуре. 2019 '!I110</f>
        <v>285.79999999999995</v>
      </c>
    </row>
    <row r="87" spans="1:8" ht="22.5" customHeight="1" x14ac:dyDescent="0.2">
      <c r="A87" s="78" t="s">
        <v>76</v>
      </c>
      <c r="B87" s="37">
        <v>2</v>
      </c>
      <c r="C87" s="37">
        <v>3</v>
      </c>
      <c r="D87" s="7">
        <v>5000151180</v>
      </c>
      <c r="E87" s="22">
        <v>200</v>
      </c>
      <c r="F87" s="139">
        <v>125.42</v>
      </c>
      <c r="G87" s="169">
        <f t="shared" si="5"/>
        <v>24.279999999999987</v>
      </c>
      <c r="H87" s="139">
        <f>H88</f>
        <v>149.69999999999999</v>
      </c>
    </row>
    <row r="88" spans="1:8" ht="22.5" customHeight="1" x14ac:dyDescent="0.2">
      <c r="A88" s="78" t="s">
        <v>35</v>
      </c>
      <c r="B88" s="37">
        <v>2</v>
      </c>
      <c r="C88" s="37">
        <v>3</v>
      </c>
      <c r="D88" s="7">
        <v>5000151180</v>
      </c>
      <c r="E88" s="22">
        <v>240</v>
      </c>
      <c r="F88" s="139">
        <v>125.42</v>
      </c>
      <c r="G88" s="169">
        <f t="shared" si="5"/>
        <v>24.279999999999987</v>
      </c>
      <c r="H88" s="139">
        <f>'расходы по структуре. 2019 '!I115</f>
        <v>149.69999999999999</v>
      </c>
    </row>
    <row r="89" spans="1:8" ht="11.25" customHeight="1" x14ac:dyDescent="0.2">
      <c r="A89" s="96" t="s">
        <v>12</v>
      </c>
      <c r="B89" s="67">
        <v>3</v>
      </c>
      <c r="C89" s="67">
        <v>0</v>
      </c>
      <c r="D89" s="68" t="s">
        <v>33</v>
      </c>
      <c r="E89" s="69" t="s">
        <v>33</v>
      </c>
      <c r="F89" s="192">
        <f>F90+F111+F99</f>
        <v>89</v>
      </c>
      <c r="G89" s="193">
        <f t="shared" si="5"/>
        <v>0</v>
      </c>
      <c r="H89" s="192">
        <f>H90+H111+H99</f>
        <v>89</v>
      </c>
    </row>
    <row r="90" spans="1:8" ht="11.25" customHeight="1" x14ac:dyDescent="0.2">
      <c r="A90" s="95" t="s">
        <v>13</v>
      </c>
      <c r="B90" s="71">
        <v>3</v>
      </c>
      <c r="C90" s="71">
        <v>4</v>
      </c>
      <c r="D90" s="48" t="s">
        <v>33</v>
      </c>
      <c r="E90" s="47" t="s">
        <v>33</v>
      </c>
      <c r="F90" s="188">
        <f t="shared" ref="F90:H97" si="7">F91</f>
        <v>72</v>
      </c>
      <c r="G90" s="189">
        <f t="shared" si="5"/>
        <v>0</v>
      </c>
      <c r="H90" s="188">
        <f t="shared" si="7"/>
        <v>72</v>
      </c>
    </row>
    <row r="91" spans="1:8" ht="33.75" customHeight="1" x14ac:dyDescent="0.2">
      <c r="A91" s="78" t="s">
        <v>187</v>
      </c>
      <c r="B91" s="37">
        <v>3</v>
      </c>
      <c r="C91" s="37">
        <v>4</v>
      </c>
      <c r="D91" s="7" t="s">
        <v>108</v>
      </c>
      <c r="E91" s="22"/>
      <c r="F91" s="139">
        <f>F92</f>
        <v>72</v>
      </c>
      <c r="G91" s="169">
        <f t="shared" si="5"/>
        <v>0</v>
      </c>
      <c r="H91" s="170">
        <f>H92</f>
        <v>72</v>
      </c>
    </row>
    <row r="92" spans="1:8" ht="25.5" customHeight="1" x14ac:dyDescent="0.2">
      <c r="A92" s="80" t="s">
        <v>48</v>
      </c>
      <c r="B92" s="37">
        <v>3</v>
      </c>
      <c r="C92" s="37">
        <v>4</v>
      </c>
      <c r="D92" s="7" t="s">
        <v>109</v>
      </c>
      <c r="E92" s="22"/>
      <c r="F92" s="139">
        <f t="shared" si="7"/>
        <v>72</v>
      </c>
      <c r="G92" s="169">
        <f t="shared" si="5"/>
        <v>0</v>
      </c>
      <c r="H92" s="170">
        <f t="shared" si="7"/>
        <v>72</v>
      </c>
    </row>
    <row r="93" spans="1:8" ht="34.5" customHeight="1" x14ac:dyDescent="0.2">
      <c r="A93" s="78" t="s">
        <v>112</v>
      </c>
      <c r="B93" s="37">
        <v>3</v>
      </c>
      <c r="C93" s="37">
        <v>4</v>
      </c>
      <c r="D93" s="7" t="s">
        <v>111</v>
      </c>
      <c r="E93" s="22"/>
      <c r="F93" s="139">
        <f t="shared" si="7"/>
        <v>72</v>
      </c>
      <c r="G93" s="169">
        <f t="shared" si="5"/>
        <v>0</v>
      </c>
      <c r="H93" s="170">
        <f t="shared" si="7"/>
        <v>72</v>
      </c>
    </row>
    <row r="94" spans="1:8" ht="87.75" customHeight="1" x14ac:dyDescent="0.2">
      <c r="A94" s="78" t="s">
        <v>113</v>
      </c>
      <c r="B94" s="37">
        <v>3</v>
      </c>
      <c r="C94" s="37">
        <v>4</v>
      </c>
      <c r="D94" s="15" t="s">
        <v>110</v>
      </c>
      <c r="E94" s="22"/>
      <c r="F94" s="139">
        <f>F97+F95</f>
        <v>72</v>
      </c>
      <c r="G94" s="169">
        <f t="shared" si="5"/>
        <v>0</v>
      </c>
      <c r="H94" s="170">
        <f>H97+H95</f>
        <v>72</v>
      </c>
    </row>
    <row r="95" spans="1:8" s="21" customFormat="1" ht="49.5" customHeight="1" x14ac:dyDescent="0.2">
      <c r="A95" s="78" t="s">
        <v>37</v>
      </c>
      <c r="B95" s="37">
        <v>3</v>
      </c>
      <c r="C95" s="37">
        <v>4</v>
      </c>
      <c r="D95" s="15" t="s">
        <v>110</v>
      </c>
      <c r="E95" s="22">
        <v>100</v>
      </c>
      <c r="F95" s="139">
        <v>8.9559999999999995</v>
      </c>
      <c r="G95" s="169">
        <f t="shared" si="5"/>
        <v>0</v>
      </c>
      <c r="H95" s="170">
        <v>8.9559999999999995</v>
      </c>
    </row>
    <row r="96" spans="1:8" s="21" customFormat="1" ht="24.75" customHeight="1" x14ac:dyDescent="0.2">
      <c r="A96" s="78" t="s">
        <v>41</v>
      </c>
      <c r="B96" s="37">
        <v>3</v>
      </c>
      <c r="C96" s="37">
        <v>4</v>
      </c>
      <c r="D96" s="15" t="s">
        <v>110</v>
      </c>
      <c r="E96" s="22">
        <v>120</v>
      </c>
      <c r="F96" s="139">
        <v>8.9559999999999995</v>
      </c>
      <c r="G96" s="169">
        <f t="shared" si="5"/>
        <v>0</v>
      </c>
      <c r="H96" s="170">
        <f>'расходы по структуре. 2019 '!I124</f>
        <v>8.9559999999999995</v>
      </c>
    </row>
    <row r="97" spans="1:8" ht="24" customHeight="1" x14ac:dyDescent="0.2">
      <c r="A97" s="78" t="s">
        <v>76</v>
      </c>
      <c r="B97" s="37">
        <v>3</v>
      </c>
      <c r="C97" s="37">
        <v>4</v>
      </c>
      <c r="D97" s="15" t="s">
        <v>110</v>
      </c>
      <c r="E97" s="22">
        <v>200</v>
      </c>
      <c r="F97" s="139">
        <f t="shared" si="7"/>
        <v>63.043999999999997</v>
      </c>
      <c r="G97" s="169">
        <f t="shared" si="5"/>
        <v>0</v>
      </c>
      <c r="H97" s="170">
        <f t="shared" si="7"/>
        <v>63.043999999999997</v>
      </c>
    </row>
    <row r="98" spans="1:8" ht="22.5" x14ac:dyDescent="0.2">
      <c r="A98" s="78" t="s">
        <v>35</v>
      </c>
      <c r="B98" s="37">
        <v>3</v>
      </c>
      <c r="C98" s="37">
        <v>4</v>
      </c>
      <c r="D98" s="15" t="s">
        <v>110</v>
      </c>
      <c r="E98" s="22">
        <v>240</v>
      </c>
      <c r="F98" s="139">
        <v>63.043999999999997</v>
      </c>
      <c r="G98" s="169">
        <f t="shared" si="5"/>
        <v>0</v>
      </c>
      <c r="H98" s="170">
        <f>'расходы по структуре. 2019 '!I127</f>
        <v>63.043999999999997</v>
      </c>
    </row>
    <row r="99" spans="1:8" ht="33" customHeight="1" x14ac:dyDescent="0.2">
      <c r="A99" s="90" t="s">
        <v>20</v>
      </c>
      <c r="B99" s="71">
        <v>3</v>
      </c>
      <c r="C99" s="71">
        <v>9</v>
      </c>
      <c r="D99" s="50"/>
      <c r="E99" s="47"/>
      <c r="F99" s="188">
        <f>F100</f>
        <v>2</v>
      </c>
      <c r="G99" s="189">
        <f t="shared" si="5"/>
        <v>0</v>
      </c>
      <c r="H99" s="188">
        <f>H100</f>
        <v>2</v>
      </c>
    </row>
    <row r="100" spans="1:8" ht="39" customHeight="1" x14ac:dyDescent="0.2">
      <c r="A100" s="78" t="s">
        <v>172</v>
      </c>
      <c r="B100" s="37">
        <v>3</v>
      </c>
      <c r="C100" s="37">
        <v>9</v>
      </c>
      <c r="D100" s="17">
        <v>7500000000</v>
      </c>
      <c r="E100" s="22"/>
      <c r="F100" s="139">
        <f>F101+F106</f>
        <v>2</v>
      </c>
      <c r="G100" s="169">
        <f t="shared" si="5"/>
        <v>0</v>
      </c>
      <c r="H100" s="170">
        <f>H101+H106</f>
        <v>2</v>
      </c>
    </row>
    <row r="101" spans="1:8" ht="33.75" x14ac:dyDescent="0.2">
      <c r="A101" s="78" t="s">
        <v>173</v>
      </c>
      <c r="B101" s="37">
        <v>3</v>
      </c>
      <c r="C101" s="37">
        <v>9</v>
      </c>
      <c r="D101" s="17">
        <v>7510000000</v>
      </c>
      <c r="E101" s="22"/>
      <c r="F101" s="139">
        <f>F102</f>
        <v>1</v>
      </c>
      <c r="G101" s="169">
        <f t="shared" si="5"/>
        <v>0</v>
      </c>
      <c r="H101" s="170">
        <f>H102</f>
        <v>1</v>
      </c>
    </row>
    <row r="102" spans="1:8" ht="33.75" x14ac:dyDescent="0.2">
      <c r="A102" s="78" t="s">
        <v>64</v>
      </c>
      <c r="B102" s="37">
        <v>3</v>
      </c>
      <c r="C102" s="37">
        <v>9</v>
      </c>
      <c r="D102" s="17">
        <v>7510100000</v>
      </c>
      <c r="E102" s="22"/>
      <c r="F102" s="139">
        <f>F103</f>
        <v>1</v>
      </c>
      <c r="G102" s="169">
        <f t="shared" si="5"/>
        <v>0</v>
      </c>
      <c r="H102" s="170">
        <f>H103</f>
        <v>1</v>
      </c>
    </row>
    <row r="103" spans="1:8" ht="22.5" x14ac:dyDescent="0.2">
      <c r="A103" s="78" t="s">
        <v>54</v>
      </c>
      <c r="B103" s="37">
        <v>3</v>
      </c>
      <c r="C103" s="37">
        <v>9</v>
      </c>
      <c r="D103" s="17">
        <v>7510199990</v>
      </c>
      <c r="E103" s="22"/>
      <c r="F103" s="139">
        <f>F104</f>
        <v>1</v>
      </c>
      <c r="G103" s="169">
        <f t="shared" si="5"/>
        <v>0</v>
      </c>
      <c r="H103" s="170">
        <f>H104</f>
        <v>1</v>
      </c>
    </row>
    <row r="104" spans="1:8" ht="22.5" x14ac:dyDescent="0.2">
      <c r="A104" s="78" t="s">
        <v>76</v>
      </c>
      <c r="B104" s="37">
        <v>3</v>
      </c>
      <c r="C104" s="37">
        <v>9</v>
      </c>
      <c r="D104" s="17">
        <v>7510199990</v>
      </c>
      <c r="E104" s="22">
        <v>200</v>
      </c>
      <c r="F104" s="139">
        <f>F105</f>
        <v>1</v>
      </c>
      <c r="G104" s="169">
        <f t="shared" si="5"/>
        <v>0</v>
      </c>
      <c r="H104" s="170">
        <f>H105</f>
        <v>1</v>
      </c>
    </row>
    <row r="105" spans="1:8" ht="22.5" x14ac:dyDescent="0.2">
      <c r="A105" s="78" t="s">
        <v>35</v>
      </c>
      <c r="B105" s="37">
        <v>3</v>
      </c>
      <c r="C105" s="37">
        <v>9</v>
      </c>
      <c r="D105" s="17">
        <v>7510199990</v>
      </c>
      <c r="E105" s="22">
        <v>240</v>
      </c>
      <c r="F105" s="139">
        <v>1</v>
      </c>
      <c r="G105" s="169">
        <f t="shared" si="5"/>
        <v>0</v>
      </c>
      <c r="H105" s="139">
        <f>'расходы по структуре. 2019 '!I135</f>
        <v>1</v>
      </c>
    </row>
    <row r="106" spans="1:8" x14ac:dyDescent="0.2">
      <c r="A106" s="78" t="s">
        <v>174</v>
      </c>
      <c r="B106" s="37">
        <v>3</v>
      </c>
      <c r="C106" s="37">
        <v>9</v>
      </c>
      <c r="D106" s="17">
        <v>7520000000</v>
      </c>
      <c r="E106" s="22"/>
      <c r="F106" s="139">
        <f>F107</f>
        <v>1</v>
      </c>
      <c r="G106" s="169">
        <f t="shared" si="5"/>
        <v>0</v>
      </c>
      <c r="H106" s="170">
        <f>H107</f>
        <v>1</v>
      </c>
    </row>
    <row r="107" spans="1:8" ht="22.5" x14ac:dyDescent="0.2">
      <c r="A107" s="78" t="s">
        <v>175</v>
      </c>
      <c r="B107" s="37">
        <v>3</v>
      </c>
      <c r="C107" s="37">
        <v>9</v>
      </c>
      <c r="D107" s="17">
        <v>7520100000</v>
      </c>
      <c r="E107" s="22"/>
      <c r="F107" s="139">
        <f>F108</f>
        <v>1</v>
      </c>
      <c r="G107" s="169">
        <f t="shared" si="5"/>
        <v>0</v>
      </c>
      <c r="H107" s="170">
        <f>H108</f>
        <v>1</v>
      </c>
    </row>
    <row r="108" spans="1:8" ht="22.5" x14ac:dyDescent="0.2">
      <c r="A108" s="78" t="s">
        <v>54</v>
      </c>
      <c r="B108" s="37">
        <v>3</v>
      </c>
      <c r="C108" s="37">
        <v>9</v>
      </c>
      <c r="D108" s="17">
        <v>7520199990</v>
      </c>
      <c r="E108" s="22"/>
      <c r="F108" s="139">
        <f>F109</f>
        <v>1</v>
      </c>
      <c r="G108" s="169">
        <f t="shared" si="5"/>
        <v>0</v>
      </c>
      <c r="H108" s="170">
        <f>H109</f>
        <v>1</v>
      </c>
    </row>
    <row r="109" spans="1:8" ht="22.5" x14ac:dyDescent="0.2">
      <c r="A109" s="78" t="s">
        <v>76</v>
      </c>
      <c r="B109" s="37">
        <v>3</v>
      </c>
      <c r="C109" s="37">
        <v>9</v>
      </c>
      <c r="D109" s="17">
        <v>7520199990</v>
      </c>
      <c r="E109" s="22">
        <v>200</v>
      </c>
      <c r="F109" s="139">
        <f>F110</f>
        <v>1</v>
      </c>
      <c r="G109" s="169">
        <f t="shared" si="5"/>
        <v>0</v>
      </c>
      <c r="H109" s="170">
        <f>H110</f>
        <v>1</v>
      </c>
    </row>
    <row r="110" spans="1:8" ht="22.5" x14ac:dyDescent="0.2">
      <c r="A110" s="78" t="s">
        <v>35</v>
      </c>
      <c r="B110" s="37">
        <v>3</v>
      </c>
      <c r="C110" s="37">
        <v>9</v>
      </c>
      <c r="D110" s="17">
        <v>7520199990</v>
      </c>
      <c r="E110" s="22">
        <v>240</v>
      </c>
      <c r="F110" s="139">
        <v>1</v>
      </c>
      <c r="G110" s="169">
        <f t="shared" si="5"/>
        <v>0</v>
      </c>
      <c r="H110" s="170">
        <f>'расходы по структуре. 2019 '!I141</f>
        <v>1</v>
      </c>
    </row>
    <row r="111" spans="1:8" ht="24" customHeight="1" x14ac:dyDescent="0.2">
      <c r="A111" s="90" t="s">
        <v>56</v>
      </c>
      <c r="B111" s="71">
        <v>3</v>
      </c>
      <c r="C111" s="71">
        <v>14</v>
      </c>
      <c r="D111" s="48"/>
      <c r="E111" s="47"/>
      <c r="F111" s="188">
        <f>F112</f>
        <v>15</v>
      </c>
      <c r="G111" s="189">
        <f t="shared" si="5"/>
        <v>0</v>
      </c>
      <c r="H111" s="188">
        <f>H112</f>
        <v>15</v>
      </c>
    </row>
    <row r="112" spans="1:8" ht="41.25" customHeight="1" x14ac:dyDescent="0.2">
      <c r="A112" s="78" t="s">
        <v>187</v>
      </c>
      <c r="B112" s="37">
        <v>3</v>
      </c>
      <c r="C112" s="37">
        <v>14</v>
      </c>
      <c r="D112" s="7" t="s">
        <v>108</v>
      </c>
      <c r="E112" s="22"/>
      <c r="F112" s="139">
        <f>F113</f>
        <v>15</v>
      </c>
      <c r="G112" s="169">
        <f t="shared" si="5"/>
        <v>0</v>
      </c>
      <c r="H112" s="170">
        <f>H113</f>
        <v>15</v>
      </c>
    </row>
    <row r="113" spans="1:8" ht="11.25" customHeight="1" x14ac:dyDescent="0.2">
      <c r="A113" s="78" t="s">
        <v>48</v>
      </c>
      <c r="B113" s="37">
        <v>3</v>
      </c>
      <c r="C113" s="37">
        <v>14</v>
      </c>
      <c r="D113" s="7" t="s">
        <v>109</v>
      </c>
      <c r="E113" s="22"/>
      <c r="F113" s="139">
        <f>F114</f>
        <v>15</v>
      </c>
      <c r="G113" s="169">
        <f t="shared" si="5"/>
        <v>0</v>
      </c>
      <c r="H113" s="170">
        <f>H114</f>
        <v>15</v>
      </c>
    </row>
    <row r="114" spans="1:8" ht="24.75" customHeight="1" x14ac:dyDescent="0.2">
      <c r="A114" s="78" t="s">
        <v>114</v>
      </c>
      <c r="B114" s="37">
        <v>3</v>
      </c>
      <c r="C114" s="37">
        <v>14</v>
      </c>
      <c r="D114" s="7" t="s">
        <v>115</v>
      </c>
      <c r="E114" s="22"/>
      <c r="F114" s="139">
        <f>F115+F120</f>
        <v>15</v>
      </c>
      <c r="G114" s="169">
        <f t="shared" si="5"/>
        <v>0</v>
      </c>
      <c r="H114" s="170">
        <f>H115+H120</f>
        <v>15</v>
      </c>
    </row>
    <row r="115" spans="1:8" ht="31.5" customHeight="1" x14ac:dyDescent="0.2">
      <c r="A115" s="78" t="s">
        <v>86</v>
      </c>
      <c r="B115" s="37">
        <v>3</v>
      </c>
      <c r="C115" s="37">
        <v>14</v>
      </c>
      <c r="D115" s="7" t="s">
        <v>116</v>
      </c>
      <c r="E115" s="22"/>
      <c r="F115" s="139">
        <f>F116</f>
        <v>12</v>
      </c>
      <c r="G115" s="169">
        <f t="shared" si="5"/>
        <v>0</v>
      </c>
      <c r="H115" s="139">
        <f>H116+H118</f>
        <v>12</v>
      </c>
    </row>
    <row r="116" spans="1:8" ht="45.75" customHeight="1" x14ac:dyDescent="0.2">
      <c r="A116" s="78" t="s">
        <v>37</v>
      </c>
      <c r="B116" s="37">
        <v>3</v>
      </c>
      <c r="C116" s="37">
        <v>14</v>
      </c>
      <c r="D116" s="7" t="s">
        <v>116</v>
      </c>
      <c r="E116" s="22">
        <v>100</v>
      </c>
      <c r="F116" s="139">
        <f>+F117</f>
        <v>12</v>
      </c>
      <c r="G116" s="169">
        <f t="shared" si="5"/>
        <v>-5.4</v>
      </c>
      <c r="H116" s="139">
        <f>H117</f>
        <v>6.6</v>
      </c>
    </row>
    <row r="117" spans="1:8" ht="15.75" customHeight="1" x14ac:dyDescent="0.2">
      <c r="A117" s="78" t="s">
        <v>39</v>
      </c>
      <c r="B117" s="37">
        <v>3</v>
      </c>
      <c r="C117" s="37">
        <v>14</v>
      </c>
      <c r="D117" s="7" t="s">
        <v>116</v>
      </c>
      <c r="E117" s="22">
        <v>110</v>
      </c>
      <c r="F117" s="139">
        <v>12</v>
      </c>
      <c r="G117" s="169">
        <f t="shared" si="5"/>
        <v>-5.4</v>
      </c>
      <c r="H117" s="139">
        <f>'расходы по структуре. 2019 '!I149</f>
        <v>6.6</v>
      </c>
    </row>
    <row r="118" spans="1:8" s="166" customFormat="1" ht="30" customHeight="1" x14ac:dyDescent="0.2">
      <c r="A118" s="76" t="s">
        <v>76</v>
      </c>
      <c r="B118" s="174">
        <v>3</v>
      </c>
      <c r="C118" s="174">
        <v>14</v>
      </c>
      <c r="D118" s="167" t="s">
        <v>116</v>
      </c>
      <c r="E118" s="175">
        <v>200</v>
      </c>
      <c r="F118" s="169">
        <f>'расходы по структуре. 2019 '!G153</f>
        <v>0</v>
      </c>
      <c r="G118" s="169">
        <f t="shared" si="5"/>
        <v>5.4</v>
      </c>
      <c r="H118" s="170">
        <f>H119</f>
        <v>5.4</v>
      </c>
    </row>
    <row r="119" spans="1:8" s="166" customFormat="1" ht="30" customHeight="1" x14ac:dyDescent="0.2">
      <c r="A119" s="76" t="s">
        <v>35</v>
      </c>
      <c r="B119" s="174">
        <v>3</v>
      </c>
      <c r="C119" s="174">
        <v>14</v>
      </c>
      <c r="D119" s="167" t="s">
        <v>116</v>
      </c>
      <c r="E119" s="175">
        <v>240</v>
      </c>
      <c r="F119" s="169">
        <v>0</v>
      </c>
      <c r="G119" s="169">
        <f t="shared" si="5"/>
        <v>5.4</v>
      </c>
      <c r="H119" s="170">
        <f>'расходы по структуре. 2019 '!I152</f>
        <v>5.4</v>
      </c>
    </row>
    <row r="120" spans="1:8" ht="32.25" customHeight="1" x14ac:dyDescent="0.2">
      <c r="A120" s="78" t="s">
        <v>87</v>
      </c>
      <c r="B120" s="37">
        <v>3</v>
      </c>
      <c r="C120" s="37">
        <v>14</v>
      </c>
      <c r="D120" s="7" t="s">
        <v>117</v>
      </c>
      <c r="E120" s="22"/>
      <c r="F120" s="140">
        <f>+F121</f>
        <v>3</v>
      </c>
      <c r="G120" s="169">
        <f t="shared" si="5"/>
        <v>0</v>
      </c>
      <c r="H120" s="140">
        <f>H121+H123</f>
        <v>3</v>
      </c>
    </row>
    <row r="121" spans="1:8" ht="50.25" customHeight="1" x14ac:dyDescent="0.2">
      <c r="A121" s="78" t="s">
        <v>37</v>
      </c>
      <c r="B121" s="37">
        <v>3</v>
      </c>
      <c r="C121" s="37">
        <v>14</v>
      </c>
      <c r="D121" s="7" t="s">
        <v>117</v>
      </c>
      <c r="E121" s="22">
        <v>100</v>
      </c>
      <c r="F121" s="140">
        <f>F122</f>
        <v>3</v>
      </c>
      <c r="G121" s="169">
        <f t="shared" si="5"/>
        <v>-3</v>
      </c>
      <c r="H121" s="140">
        <f>H122</f>
        <v>0</v>
      </c>
    </row>
    <row r="122" spans="1:8" ht="15" customHeight="1" x14ac:dyDescent="0.2">
      <c r="A122" s="78" t="s">
        <v>39</v>
      </c>
      <c r="B122" s="37">
        <v>3</v>
      </c>
      <c r="C122" s="37">
        <v>14</v>
      </c>
      <c r="D122" s="7" t="s">
        <v>117</v>
      </c>
      <c r="E122" s="22">
        <v>110</v>
      </c>
      <c r="F122" s="139">
        <v>3</v>
      </c>
      <c r="G122" s="169">
        <f t="shared" si="5"/>
        <v>-3</v>
      </c>
      <c r="H122" s="139">
        <f>'расходы по структуре. 2019 '!I156</f>
        <v>0</v>
      </c>
    </row>
    <row r="123" spans="1:8" s="166" customFormat="1" ht="30.75" customHeight="1" x14ac:dyDescent="0.2">
      <c r="A123" s="76" t="s">
        <v>76</v>
      </c>
      <c r="B123" s="174">
        <v>3</v>
      </c>
      <c r="C123" s="174">
        <v>14</v>
      </c>
      <c r="D123" s="173" t="s">
        <v>117</v>
      </c>
      <c r="E123" s="175">
        <v>200</v>
      </c>
      <c r="F123" s="169">
        <f>'расходы по структуре. 2019 '!G158</f>
        <v>0</v>
      </c>
      <c r="G123" s="169">
        <f t="shared" si="5"/>
        <v>3</v>
      </c>
      <c r="H123" s="169">
        <f>H124</f>
        <v>3</v>
      </c>
    </row>
    <row r="124" spans="1:8" s="166" customFormat="1" ht="27" customHeight="1" x14ac:dyDescent="0.2">
      <c r="A124" s="76" t="s">
        <v>35</v>
      </c>
      <c r="B124" s="174">
        <v>3</v>
      </c>
      <c r="C124" s="174">
        <v>14</v>
      </c>
      <c r="D124" s="173" t="s">
        <v>117</v>
      </c>
      <c r="E124" s="175">
        <v>240</v>
      </c>
      <c r="F124" s="169">
        <v>0</v>
      </c>
      <c r="G124" s="169">
        <f t="shared" si="5"/>
        <v>3</v>
      </c>
      <c r="H124" s="169">
        <f>'расходы по структуре. 2019 '!I160</f>
        <v>3</v>
      </c>
    </row>
    <row r="125" spans="1:8" ht="11.25" customHeight="1" x14ac:dyDescent="0.2">
      <c r="A125" s="96" t="s">
        <v>14</v>
      </c>
      <c r="B125" s="67">
        <v>4</v>
      </c>
      <c r="C125" s="70">
        <v>0</v>
      </c>
      <c r="D125" s="68" t="s">
        <v>33</v>
      </c>
      <c r="E125" s="69" t="s">
        <v>33</v>
      </c>
      <c r="F125" s="194">
        <f>F126+F133+F139</f>
        <v>6101.8200000000006</v>
      </c>
      <c r="G125" s="193">
        <f t="shared" si="5"/>
        <v>58.719999999999345</v>
      </c>
      <c r="H125" s="194">
        <f>H126+H133+H139</f>
        <v>6160.54</v>
      </c>
    </row>
    <row r="126" spans="1:8" ht="11.25" customHeight="1" x14ac:dyDescent="0.2">
      <c r="A126" s="90" t="s">
        <v>82</v>
      </c>
      <c r="B126" s="71">
        <v>4</v>
      </c>
      <c r="C126" s="71">
        <v>9</v>
      </c>
      <c r="D126" s="48"/>
      <c r="E126" s="47"/>
      <c r="F126" s="188">
        <f t="shared" ref="F126:H131" si="8">F127</f>
        <v>4898.8</v>
      </c>
      <c r="G126" s="189">
        <f t="shared" si="5"/>
        <v>58.699999999999818</v>
      </c>
      <c r="H126" s="188">
        <f t="shared" si="8"/>
        <v>4957.5</v>
      </c>
    </row>
    <row r="127" spans="1:8" ht="36.75" customHeight="1" x14ac:dyDescent="0.2">
      <c r="A127" s="78" t="s">
        <v>188</v>
      </c>
      <c r="B127" s="37">
        <v>4</v>
      </c>
      <c r="C127" s="37">
        <v>9</v>
      </c>
      <c r="D127" s="11">
        <v>8400000000</v>
      </c>
      <c r="E127" s="22"/>
      <c r="F127" s="139">
        <f t="shared" si="8"/>
        <v>4898.8</v>
      </c>
      <c r="G127" s="169">
        <f t="shared" si="5"/>
        <v>58.699999999999818</v>
      </c>
      <c r="H127" s="170">
        <f t="shared" si="8"/>
        <v>4957.5</v>
      </c>
    </row>
    <row r="128" spans="1:8" ht="15" customHeight="1" x14ac:dyDescent="0.2">
      <c r="A128" s="78" t="s">
        <v>80</v>
      </c>
      <c r="B128" s="37">
        <v>4</v>
      </c>
      <c r="C128" s="37">
        <v>9</v>
      </c>
      <c r="D128" s="11">
        <v>8410000000</v>
      </c>
      <c r="E128" s="22"/>
      <c r="F128" s="139">
        <f t="shared" si="8"/>
        <v>4898.8</v>
      </c>
      <c r="G128" s="169">
        <f t="shared" si="5"/>
        <v>58.699999999999818</v>
      </c>
      <c r="H128" s="170">
        <f t="shared" si="8"/>
        <v>4957.5</v>
      </c>
    </row>
    <row r="129" spans="1:9" ht="21" customHeight="1" x14ac:dyDescent="0.2">
      <c r="A129" s="78" t="s">
        <v>81</v>
      </c>
      <c r="B129" s="37">
        <v>4</v>
      </c>
      <c r="C129" s="37">
        <v>9</v>
      </c>
      <c r="D129" s="11">
        <v>8410100000</v>
      </c>
      <c r="E129" s="22"/>
      <c r="F129" s="139">
        <f t="shared" si="8"/>
        <v>4898.8</v>
      </c>
      <c r="G129" s="169">
        <f t="shared" si="5"/>
        <v>58.699999999999818</v>
      </c>
      <c r="H129" s="170">
        <f t="shared" si="8"/>
        <v>4957.5</v>
      </c>
    </row>
    <row r="130" spans="1:9" ht="23.25" customHeight="1" x14ac:dyDescent="0.2">
      <c r="A130" s="78" t="s">
        <v>54</v>
      </c>
      <c r="B130" s="37">
        <v>4</v>
      </c>
      <c r="C130" s="37">
        <v>9</v>
      </c>
      <c r="D130" s="11">
        <v>8410199990</v>
      </c>
      <c r="E130" s="22"/>
      <c r="F130" s="139">
        <f t="shared" si="8"/>
        <v>4898.8</v>
      </c>
      <c r="G130" s="169">
        <f t="shared" si="5"/>
        <v>58.699999999999818</v>
      </c>
      <c r="H130" s="170">
        <f t="shared" si="8"/>
        <v>4957.5</v>
      </c>
    </row>
    <row r="131" spans="1:9" ht="21" customHeight="1" x14ac:dyDescent="0.2">
      <c r="A131" s="78" t="s">
        <v>76</v>
      </c>
      <c r="B131" s="37">
        <v>4</v>
      </c>
      <c r="C131" s="37">
        <v>9</v>
      </c>
      <c r="D131" s="11">
        <v>8410199990</v>
      </c>
      <c r="E131" s="22">
        <v>200</v>
      </c>
      <c r="F131" s="139">
        <f t="shared" si="8"/>
        <v>4898.8</v>
      </c>
      <c r="G131" s="169">
        <f t="shared" si="5"/>
        <v>58.699999999999818</v>
      </c>
      <c r="H131" s="170">
        <f t="shared" si="8"/>
        <v>4957.5</v>
      </c>
    </row>
    <row r="132" spans="1:9" ht="24" customHeight="1" x14ac:dyDescent="0.2">
      <c r="A132" s="78" t="s">
        <v>35</v>
      </c>
      <c r="B132" s="37">
        <v>4</v>
      </c>
      <c r="C132" s="37">
        <v>9</v>
      </c>
      <c r="D132" s="11">
        <v>8410199990</v>
      </c>
      <c r="E132" s="22">
        <v>240</v>
      </c>
      <c r="F132" s="139">
        <v>4898.8</v>
      </c>
      <c r="G132" s="169">
        <f t="shared" si="5"/>
        <v>58.699999999999818</v>
      </c>
      <c r="H132" s="139">
        <f>'расходы по структуре. 2019 '!I168</f>
        <v>4957.5</v>
      </c>
    </row>
    <row r="133" spans="1:9" ht="11.25" customHeight="1" x14ac:dyDescent="0.2">
      <c r="A133" s="95" t="s">
        <v>15</v>
      </c>
      <c r="B133" s="71">
        <v>4</v>
      </c>
      <c r="C133" s="71">
        <v>10</v>
      </c>
      <c r="D133" s="48" t="s">
        <v>33</v>
      </c>
      <c r="E133" s="47" t="s">
        <v>33</v>
      </c>
      <c r="F133" s="188">
        <f>F134</f>
        <v>339.8</v>
      </c>
      <c r="G133" s="189">
        <f t="shared" si="5"/>
        <v>1.999999999998181E-2</v>
      </c>
      <c r="H133" s="188">
        <f>H134</f>
        <v>339.82</v>
      </c>
    </row>
    <row r="134" spans="1:9" ht="31.5" customHeight="1" x14ac:dyDescent="0.2">
      <c r="A134" s="89" t="s">
        <v>118</v>
      </c>
      <c r="B134" s="37">
        <v>4</v>
      </c>
      <c r="C134" s="37">
        <v>10</v>
      </c>
      <c r="D134" s="7" t="s">
        <v>92</v>
      </c>
      <c r="E134" s="22" t="s">
        <v>33</v>
      </c>
      <c r="F134" s="139">
        <f>F135</f>
        <v>339.8</v>
      </c>
      <c r="G134" s="169">
        <f t="shared" si="5"/>
        <v>1.999999999998181E-2</v>
      </c>
      <c r="H134" s="170">
        <f>H135</f>
        <v>339.82</v>
      </c>
    </row>
    <row r="135" spans="1:9" ht="22.5" customHeight="1" x14ac:dyDescent="0.2">
      <c r="A135" s="89" t="s">
        <v>119</v>
      </c>
      <c r="B135" s="37">
        <v>4</v>
      </c>
      <c r="C135" s="37">
        <v>10</v>
      </c>
      <c r="D135" s="7" t="s">
        <v>120</v>
      </c>
      <c r="E135" s="22" t="s">
        <v>33</v>
      </c>
      <c r="F135" s="139">
        <f t="shared" ref="F135:H137" si="9">F136</f>
        <v>339.8</v>
      </c>
      <c r="G135" s="169">
        <f t="shared" si="5"/>
        <v>1.999999999998181E-2</v>
      </c>
      <c r="H135" s="170">
        <f t="shared" si="9"/>
        <v>339.82</v>
      </c>
    </row>
    <row r="136" spans="1:9" ht="17.25" customHeight="1" x14ac:dyDescent="0.2">
      <c r="A136" s="89" t="s">
        <v>30</v>
      </c>
      <c r="B136" s="37">
        <v>4</v>
      </c>
      <c r="C136" s="37">
        <v>10</v>
      </c>
      <c r="D136" s="7" t="s">
        <v>121</v>
      </c>
      <c r="E136" s="22"/>
      <c r="F136" s="139">
        <f t="shared" si="9"/>
        <v>339.8</v>
      </c>
      <c r="G136" s="169">
        <f t="shared" si="5"/>
        <v>1.999999999998181E-2</v>
      </c>
      <c r="H136" s="170">
        <f t="shared" si="9"/>
        <v>339.82</v>
      </c>
    </row>
    <row r="137" spans="1:9" ht="22.5" customHeight="1" x14ac:dyDescent="0.2">
      <c r="A137" s="78" t="s">
        <v>76</v>
      </c>
      <c r="B137" s="37">
        <v>4</v>
      </c>
      <c r="C137" s="37">
        <v>10</v>
      </c>
      <c r="D137" s="7" t="s">
        <v>121</v>
      </c>
      <c r="E137" s="22" t="s">
        <v>34</v>
      </c>
      <c r="F137" s="139">
        <f t="shared" si="9"/>
        <v>339.8</v>
      </c>
      <c r="G137" s="169">
        <f t="shared" si="5"/>
        <v>1.999999999998181E-2</v>
      </c>
      <c r="H137" s="170">
        <f t="shared" si="9"/>
        <v>339.82</v>
      </c>
    </row>
    <row r="138" spans="1:9" ht="22.5" x14ac:dyDescent="0.2">
      <c r="A138" s="78" t="s">
        <v>35</v>
      </c>
      <c r="B138" s="37">
        <v>4</v>
      </c>
      <c r="C138" s="37">
        <v>10</v>
      </c>
      <c r="D138" s="7" t="s">
        <v>121</v>
      </c>
      <c r="E138" s="22" t="s">
        <v>36</v>
      </c>
      <c r="F138" s="139">
        <v>339.8</v>
      </c>
      <c r="G138" s="169">
        <f t="shared" si="5"/>
        <v>1.999999999998181E-2</v>
      </c>
      <c r="H138" s="139">
        <f>'расходы по структуре. 2019 '!I175</f>
        <v>339.82</v>
      </c>
    </row>
    <row r="139" spans="1:9" x14ac:dyDescent="0.2">
      <c r="A139" s="90" t="s">
        <v>85</v>
      </c>
      <c r="B139" s="71">
        <v>4</v>
      </c>
      <c r="C139" s="71">
        <v>12</v>
      </c>
      <c r="D139" s="48"/>
      <c r="E139" s="47"/>
      <c r="F139" s="188">
        <f t="shared" ref="F139:H139" si="10">F140</f>
        <v>863.22</v>
      </c>
      <c r="G139" s="189">
        <f t="shared" ref="G139:G202" si="11">H139-F139</f>
        <v>0</v>
      </c>
      <c r="H139" s="188">
        <f t="shared" si="10"/>
        <v>863.22</v>
      </c>
    </row>
    <row r="140" spans="1:9" ht="33.75" x14ac:dyDescent="0.2">
      <c r="A140" s="89" t="s">
        <v>118</v>
      </c>
      <c r="B140" s="37">
        <v>4</v>
      </c>
      <c r="C140" s="37">
        <v>12</v>
      </c>
      <c r="D140" s="7" t="s">
        <v>92</v>
      </c>
      <c r="E140" s="22"/>
      <c r="F140" s="139">
        <f>F141</f>
        <v>863.22</v>
      </c>
      <c r="G140" s="169">
        <f t="shared" si="11"/>
        <v>0</v>
      </c>
      <c r="H140" s="170">
        <f>H141</f>
        <v>863.22</v>
      </c>
    </row>
    <row r="141" spans="1:9" ht="38.25" customHeight="1" x14ac:dyDescent="0.2">
      <c r="A141" s="89" t="s">
        <v>122</v>
      </c>
      <c r="B141" s="37">
        <v>4</v>
      </c>
      <c r="C141" s="37">
        <v>12</v>
      </c>
      <c r="D141" s="7" t="s">
        <v>123</v>
      </c>
      <c r="E141" s="22"/>
      <c r="F141" s="139">
        <f>F142+F145+F150</f>
        <v>863.22</v>
      </c>
      <c r="G141" s="169">
        <f t="shared" si="11"/>
        <v>0</v>
      </c>
      <c r="H141" s="170">
        <f>H142+H145+H150</f>
        <v>863.22</v>
      </c>
    </row>
    <row r="142" spans="1:9" ht="58.5" customHeight="1" x14ac:dyDescent="0.2">
      <c r="A142" s="78" t="s">
        <v>184</v>
      </c>
      <c r="B142" s="37">
        <v>4</v>
      </c>
      <c r="C142" s="37">
        <v>12</v>
      </c>
      <c r="D142" s="15" t="s">
        <v>124</v>
      </c>
      <c r="E142" s="22"/>
      <c r="F142" s="139">
        <f>F143</f>
        <v>25.68</v>
      </c>
      <c r="G142" s="169">
        <f t="shared" si="11"/>
        <v>0</v>
      </c>
      <c r="H142" s="170">
        <f>H143</f>
        <v>25.68</v>
      </c>
      <c r="I142" s="21"/>
    </row>
    <row r="143" spans="1:9" s="21" customFormat="1" x14ac:dyDescent="0.2">
      <c r="A143" s="78" t="s">
        <v>49</v>
      </c>
      <c r="B143" s="37">
        <v>4</v>
      </c>
      <c r="C143" s="37">
        <v>12</v>
      </c>
      <c r="D143" s="15" t="s">
        <v>124</v>
      </c>
      <c r="E143" s="22">
        <v>500</v>
      </c>
      <c r="F143" s="139">
        <f>F144</f>
        <v>25.68</v>
      </c>
      <c r="G143" s="169">
        <f t="shared" si="11"/>
        <v>0</v>
      </c>
      <c r="H143" s="170">
        <f>H144</f>
        <v>25.68</v>
      </c>
    </row>
    <row r="144" spans="1:9" s="21" customFormat="1" x14ac:dyDescent="0.2">
      <c r="A144" s="78" t="s">
        <v>32</v>
      </c>
      <c r="B144" s="37">
        <v>4</v>
      </c>
      <c r="C144" s="37">
        <v>12</v>
      </c>
      <c r="D144" s="15" t="s">
        <v>124</v>
      </c>
      <c r="E144" s="22">
        <v>540</v>
      </c>
      <c r="F144" s="140">
        <v>25.68</v>
      </c>
      <c r="G144" s="169">
        <f t="shared" si="11"/>
        <v>0</v>
      </c>
      <c r="H144" s="140">
        <f>'расходы по структуре. 2019 '!I182</f>
        <v>25.68</v>
      </c>
    </row>
    <row r="145" spans="1:9" ht="53.25" customHeight="1" x14ac:dyDescent="0.2">
      <c r="A145" s="78" t="s">
        <v>185</v>
      </c>
      <c r="B145" s="37">
        <v>4</v>
      </c>
      <c r="C145" s="37">
        <v>12</v>
      </c>
      <c r="D145" s="15">
        <v>7700182671</v>
      </c>
      <c r="E145" s="22"/>
      <c r="F145" s="139">
        <f>F148+F146</f>
        <v>830.34</v>
      </c>
      <c r="G145" s="169">
        <f t="shared" si="11"/>
        <v>0</v>
      </c>
      <c r="H145" s="170">
        <f>H148+H146</f>
        <v>830.34</v>
      </c>
      <c r="I145" s="21"/>
    </row>
    <row r="146" spans="1:9" s="21" customFormat="1" ht="21" customHeight="1" x14ac:dyDescent="0.2">
      <c r="A146" s="78" t="s">
        <v>76</v>
      </c>
      <c r="B146" s="37">
        <v>4</v>
      </c>
      <c r="C146" s="37">
        <v>12</v>
      </c>
      <c r="D146" s="15">
        <v>7700182671</v>
      </c>
      <c r="E146" s="22">
        <v>200</v>
      </c>
      <c r="F146" s="139">
        <v>0.02</v>
      </c>
      <c r="G146" s="169">
        <f t="shared" si="11"/>
        <v>0</v>
      </c>
      <c r="H146" s="170">
        <v>0.02</v>
      </c>
    </row>
    <row r="147" spans="1:9" s="21" customFormat="1" ht="24" customHeight="1" x14ac:dyDescent="0.2">
      <c r="A147" s="78" t="s">
        <v>35</v>
      </c>
      <c r="B147" s="37">
        <v>4</v>
      </c>
      <c r="C147" s="37">
        <v>12</v>
      </c>
      <c r="D147" s="15">
        <v>7700182671</v>
      </c>
      <c r="E147" s="22">
        <v>240</v>
      </c>
      <c r="F147" s="139">
        <v>0.02</v>
      </c>
      <c r="G147" s="169">
        <f t="shared" si="11"/>
        <v>0</v>
      </c>
      <c r="H147" s="139">
        <f>'расходы по структуре. 2019 '!I184</f>
        <v>0.02</v>
      </c>
    </row>
    <row r="148" spans="1:9" s="21" customFormat="1" x14ac:dyDescent="0.2">
      <c r="A148" s="78" t="s">
        <v>49</v>
      </c>
      <c r="B148" s="37">
        <v>4</v>
      </c>
      <c r="C148" s="37">
        <v>12</v>
      </c>
      <c r="D148" s="15">
        <v>7700182671</v>
      </c>
      <c r="E148" s="22">
        <v>500</v>
      </c>
      <c r="F148" s="139">
        <f>F149</f>
        <v>830.32</v>
      </c>
      <c r="G148" s="169">
        <f t="shared" si="11"/>
        <v>0</v>
      </c>
      <c r="H148" s="139">
        <f>H149</f>
        <v>830.32</v>
      </c>
    </row>
    <row r="149" spans="1:9" s="21" customFormat="1" x14ac:dyDescent="0.2">
      <c r="A149" s="78" t="s">
        <v>32</v>
      </c>
      <c r="B149" s="37">
        <v>4</v>
      </c>
      <c r="C149" s="37">
        <v>12</v>
      </c>
      <c r="D149" s="15">
        <v>7700182671</v>
      </c>
      <c r="E149" s="22">
        <v>540</v>
      </c>
      <c r="F149" s="139">
        <v>830.32</v>
      </c>
      <c r="G149" s="169">
        <f t="shared" si="11"/>
        <v>0</v>
      </c>
      <c r="H149" s="139">
        <f>'расходы по структуре. 2019 '!I187</f>
        <v>830.32</v>
      </c>
    </row>
    <row r="150" spans="1:9" ht="50.25" customHeight="1" x14ac:dyDescent="0.2">
      <c r="A150" s="78" t="s">
        <v>84</v>
      </c>
      <c r="B150" s="37">
        <v>4</v>
      </c>
      <c r="C150" s="37">
        <v>12</v>
      </c>
      <c r="D150" s="15">
        <v>7700189020</v>
      </c>
      <c r="E150" s="22"/>
      <c r="F150" s="139">
        <f>F151</f>
        <v>7.2</v>
      </c>
      <c r="G150" s="169">
        <f t="shared" si="11"/>
        <v>0</v>
      </c>
      <c r="H150" s="170">
        <f>H151</f>
        <v>7.2</v>
      </c>
      <c r="I150" s="21"/>
    </row>
    <row r="151" spans="1:9" x14ac:dyDescent="0.2">
      <c r="A151" s="78" t="s">
        <v>49</v>
      </c>
      <c r="B151" s="37">
        <v>4</v>
      </c>
      <c r="C151" s="37">
        <v>12</v>
      </c>
      <c r="D151" s="15">
        <v>7700189020</v>
      </c>
      <c r="E151" s="22">
        <v>500</v>
      </c>
      <c r="F151" s="139">
        <f>F152</f>
        <v>7.2</v>
      </c>
      <c r="G151" s="169">
        <f t="shared" si="11"/>
        <v>0</v>
      </c>
      <c r="H151" s="170">
        <f>H152</f>
        <v>7.2</v>
      </c>
      <c r="I151" s="21"/>
    </row>
    <row r="152" spans="1:9" x14ac:dyDescent="0.2">
      <c r="A152" s="78" t="s">
        <v>32</v>
      </c>
      <c r="B152" s="37">
        <v>4</v>
      </c>
      <c r="C152" s="37">
        <v>12</v>
      </c>
      <c r="D152" s="15">
        <v>7700189020</v>
      </c>
      <c r="E152" s="22">
        <v>540</v>
      </c>
      <c r="F152" s="139">
        <v>7.2</v>
      </c>
      <c r="G152" s="169">
        <f t="shared" si="11"/>
        <v>0</v>
      </c>
      <c r="H152" s="139">
        <f>'расходы по структуре. 2019 '!I190</f>
        <v>7.2</v>
      </c>
      <c r="I152" s="21"/>
    </row>
    <row r="153" spans="1:9" ht="11.25" customHeight="1" x14ac:dyDescent="0.2">
      <c r="A153" s="96" t="s">
        <v>16</v>
      </c>
      <c r="B153" s="67">
        <v>5</v>
      </c>
      <c r="C153" s="67">
        <v>0</v>
      </c>
      <c r="D153" s="68" t="s">
        <v>33</v>
      </c>
      <c r="E153" s="69" t="s">
        <v>33</v>
      </c>
      <c r="F153" s="192">
        <f>F154+F164+F177</f>
        <v>2905.6</v>
      </c>
      <c r="G153" s="193">
        <f t="shared" si="11"/>
        <v>-95.101439999999911</v>
      </c>
      <c r="H153" s="192">
        <f>H154+H164+H177</f>
        <v>2810.49856</v>
      </c>
      <c r="I153" s="21"/>
    </row>
    <row r="154" spans="1:9" ht="11.25" customHeight="1" x14ac:dyDescent="0.2">
      <c r="A154" s="95" t="s">
        <v>31</v>
      </c>
      <c r="B154" s="71">
        <v>5</v>
      </c>
      <c r="C154" s="71">
        <v>1</v>
      </c>
      <c r="D154" s="48" t="s">
        <v>33</v>
      </c>
      <c r="E154" s="47" t="s">
        <v>33</v>
      </c>
      <c r="F154" s="188">
        <f t="shared" ref="F154:H162" si="12">F155</f>
        <v>388.9</v>
      </c>
      <c r="G154" s="189">
        <f t="shared" si="11"/>
        <v>0</v>
      </c>
      <c r="H154" s="188">
        <f t="shared" si="12"/>
        <v>388.9</v>
      </c>
      <c r="I154" s="21"/>
    </row>
    <row r="155" spans="1:9" ht="41.25" customHeight="1" x14ac:dyDescent="0.2">
      <c r="A155" s="89" t="s">
        <v>126</v>
      </c>
      <c r="B155" s="37">
        <v>5</v>
      </c>
      <c r="C155" s="37">
        <v>1</v>
      </c>
      <c r="D155" s="7" t="s">
        <v>125</v>
      </c>
      <c r="E155" s="22" t="s">
        <v>33</v>
      </c>
      <c r="F155" s="139">
        <f t="shared" si="12"/>
        <v>388.9</v>
      </c>
      <c r="G155" s="169">
        <f t="shared" si="11"/>
        <v>0</v>
      </c>
      <c r="H155" s="170">
        <f t="shared" si="12"/>
        <v>388.9</v>
      </c>
      <c r="I155" s="21"/>
    </row>
    <row r="156" spans="1:9" ht="26.25" customHeight="1" x14ac:dyDescent="0.2">
      <c r="A156" s="89" t="s">
        <v>127</v>
      </c>
      <c r="B156" s="37">
        <v>5</v>
      </c>
      <c r="C156" s="37">
        <v>1</v>
      </c>
      <c r="D156" s="7" t="s">
        <v>128</v>
      </c>
      <c r="E156" s="22" t="s">
        <v>33</v>
      </c>
      <c r="F156" s="139">
        <f t="shared" si="12"/>
        <v>388.9</v>
      </c>
      <c r="G156" s="169">
        <f t="shared" si="11"/>
        <v>0</v>
      </c>
      <c r="H156" s="170">
        <f t="shared" si="12"/>
        <v>388.9</v>
      </c>
      <c r="I156" s="21"/>
    </row>
    <row r="157" spans="1:9" ht="24" customHeight="1" x14ac:dyDescent="0.2">
      <c r="A157" s="89" t="s">
        <v>59</v>
      </c>
      <c r="B157" s="37">
        <v>5</v>
      </c>
      <c r="C157" s="37">
        <v>1</v>
      </c>
      <c r="D157" s="7" t="s">
        <v>129</v>
      </c>
      <c r="E157" s="22"/>
      <c r="F157" s="139">
        <f>F161+F158</f>
        <v>388.9</v>
      </c>
      <c r="G157" s="169">
        <f t="shared" si="11"/>
        <v>0</v>
      </c>
      <c r="H157" s="170">
        <f>H161+H158</f>
        <v>388.9</v>
      </c>
    </row>
    <row r="158" spans="1:9" ht="24" customHeight="1" x14ac:dyDescent="0.2">
      <c r="A158" s="89" t="s">
        <v>130</v>
      </c>
      <c r="B158" s="37">
        <v>5</v>
      </c>
      <c r="C158" s="37">
        <v>1</v>
      </c>
      <c r="D158" s="15" t="s">
        <v>131</v>
      </c>
      <c r="E158" s="22"/>
      <c r="F158" s="139">
        <f>F159</f>
        <v>143.9</v>
      </c>
      <c r="G158" s="169">
        <f t="shared" si="11"/>
        <v>0</v>
      </c>
      <c r="H158" s="170">
        <f>H159</f>
        <v>143.9</v>
      </c>
    </row>
    <row r="159" spans="1:9" ht="24" customHeight="1" x14ac:dyDescent="0.2">
      <c r="A159" s="89" t="s">
        <v>61</v>
      </c>
      <c r="B159" s="37">
        <v>5</v>
      </c>
      <c r="C159" s="37">
        <v>1</v>
      </c>
      <c r="D159" s="15" t="s">
        <v>131</v>
      </c>
      <c r="E159" s="22">
        <v>600</v>
      </c>
      <c r="F159" s="139">
        <f>F160</f>
        <v>143.9</v>
      </c>
      <c r="G159" s="169">
        <f t="shared" si="11"/>
        <v>0</v>
      </c>
      <c r="H159" s="170">
        <f>H160</f>
        <v>143.9</v>
      </c>
    </row>
    <row r="160" spans="1:9" ht="24" customHeight="1" x14ac:dyDescent="0.2">
      <c r="A160" s="89" t="s">
        <v>60</v>
      </c>
      <c r="B160" s="37">
        <v>5</v>
      </c>
      <c r="C160" s="37">
        <v>1</v>
      </c>
      <c r="D160" s="15" t="s">
        <v>131</v>
      </c>
      <c r="E160" s="22">
        <v>630</v>
      </c>
      <c r="F160" s="139">
        <v>143.9</v>
      </c>
      <c r="G160" s="169">
        <f t="shared" si="11"/>
        <v>0</v>
      </c>
      <c r="H160" s="139">
        <f>'расходы по структуре. 2019 '!I198</f>
        <v>143.9</v>
      </c>
    </row>
    <row r="161" spans="1:8" ht="23.25" customHeight="1" x14ac:dyDescent="0.2">
      <c r="A161" s="89" t="s">
        <v>54</v>
      </c>
      <c r="B161" s="37">
        <v>5</v>
      </c>
      <c r="C161" s="37">
        <v>1</v>
      </c>
      <c r="D161" s="7" t="s">
        <v>160</v>
      </c>
      <c r="E161" s="22"/>
      <c r="F161" s="139">
        <f t="shared" si="12"/>
        <v>245</v>
      </c>
      <c r="G161" s="169">
        <f t="shared" si="11"/>
        <v>0</v>
      </c>
      <c r="H161" s="170">
        <f t="shared" si="12"/>
        <v>245</v>
      </c>
    </row>
    <row r="162" spans="1:8" ht="22.5" customHeight="1" x14ac:dyDescent="0.2">
      <c r="A162" s="78" t="s">
        <v>76</v>
      </c>
      <c r="B162" s="37">
        <v>5</v>
      </c>
      <c r="C162" s="37">
        <v>1</v>
      </c>
      <c r="D162" s="7" t="s">
        <v>160</v>
      </c>
      <c r="E162" s="22" t="s">
        <v>34</v>
      </c>
      <c r="F162" s="139">
        <f t="shared" si="12"/>
        <v>245</v>
      </c>
      <c r="G162" s="169">
        <f t="shared" si="11"/>
        <v>0</v>
      </c>
      <c r="H162" s="170">
        <f t="shared" si="12"/>
        <v>245</v>
      </c>
    </row>
    <row r="163" spans="1:8" ht="22.5" x14ac:dyDescent="0.2">
      <c r="A163" s="78" t="s">
        <v>35</v>
      </c>
      <c r="B163" s="37">
        <v>5</v>
      </c>
      <c r="C163" s="37">
        <v>1</v>
      </c>
      <c r="D163" s="7" t="s">
        <v>160</v>
      </c>
      <c r="E163" s="22" t="s">
        <v>36</v>
      </c>
      <c r="F163" s="139">
        <v>245</v>
      </c>
      <c r="G163" s="169">
        <f t="shared" si="11"/>
        <v>0</v>
      </c>
      <c r="H163" s="139">
        <f>'расходы по структуре. 2019 '!I202</f>
        <v>245</v>
      </c>
    </row>
    <row r="164" spans="1:8" ht="11.25" customHeight="1" x14ac:dyDescent="0.2">
      <c r="A164" s="95" t="s">
        <v>21</v>
      </c>
      <c r="B164" s="71">
        <v>5</v>
      </c>
      <c r="C164" s="71">
        <v>2</v>
      </c>
      <c r="D164" s="48" t="s">
        <v>33</v>
      </c>
      <c r="E164" s="47" t="s">
        <v>33</v>
      </c>
      <c r="F164" s="188">
        <f>F165</f>
        <v>2014.7</v>
      </c>
      <c r="G164" s="189">
        <f t="shared" si="11"/>
        <v>-27.101440000000139</v>
      </c>
      <c r="H164" s="188">
        <f>H165</f>
        <v>1987.5985599999999</v>
      </c>
    </row>
    <row r="165" spans="1:8" ht="33.75" customHeight="1" x14ac:dyDescent="0.2">
      <c r="A165" s="89" t="s">
        <v>126</v>
      </c>
      <c r="B165" s="37">
        <v>5</v>
      </c>
      <c r="C165" s="37">
        <v>2</v>
      </c>
      <c r="D165" s="7" t="s">
        <v>125</v>
      </c>
      <c r="E165" s="22" t="s">
        <v>33</v>
      </c>
      <c r="F165" s="139">
        <f>F166</f>
        <v>2014.7</v>
      </c>
      <c r="G165" s="169">
        <f t="shared" si="11"/>
        <v>-27.101440000000139</v>
      </c>
      <c r="H165" s="170">
        <f>H166</f>
        <v>1987.5985599999999</v>
      </c>
    </row>
    <row r="166" spans="1:8" ht="22.5" customHeight="1" x14ac:dyDescent="0.2">
      <c r="A166" s="89" t="s">
        <v>47</v>
      </c>
      <c r="B166" s="37">
        <v>5</v>
      </c>
      <c r="C166" s="37">
        <v>2</v>
      </c>
      <c r="D166" s="7" t="s">
        <v>132</v>
      </c>
      <c r="E166" s="22" t="s">
        <v>33</v>
      </c>
      <c r="F166" s="139">
        <f>F167</f>
        <v>2014.7</v>
      </c>
      <c r="G166" s="169">
        <f t="shared" si="11"/>
        <v>-27.101440000000139</v>
      </c>
      <c r="H166" s="170">
        <f>H167</f>
        <v>1987.5985599999999</v>
      </c>
    </row>
    <row r="167" spans="1:8" ht="24.75" customHeight="1" x14ac:dyDescent="0.2">
      <c r="A167" s="89" t="s">
        <v>219</v>
      </c>
      <c r="B167" s="37">
        <v>5</v>
      </c>
      <c r="C167" s="37">
        <v>2</v>
      </c>
      <c r="D167" s="7" t="s">
        <v>133</v>
      </c>
      <c r="E167" s="22" t="s">
        <v>33</v>
      </c>
      <c r="F167" s="139">
        <f>F168+F174+F171</f>
        <v>2014.7</v>
      </c>
      <c r="G167" s="169">
        <f t="shared" si="11"/>
        <v>-27.101440000000139</v>
      </c>
      <c r="H167" s="170">
        <f>H168+H174+H171</f>
        <v>1987.5985599999999</v>
      </c>
    </row>
    <row r="168" spans="1:8" ht="58.5" customHeight="1" x14ac:dyDescent="0.2">
      <c r="A168" s="89" t="s">
        <v>135</v>
      </c>
      <c r="B168" s="37">
        <v>5</v>
      </c>
      <c r="C168" s="37">
        <v>2</v>
      </c>
      <c r="D168" s="7" t="s">
        <v>179</v>
      </c>
      <c r="E168" s="22"/>
      <c r="F168" s="139">
        <f>F169</f>
        <v>1800</v>
      </c>
      <c r="G168" s="169">
        <f t="shared" si="11"/>
        <v>-27.148570000000063</v>
      </c>
      <c r="H168" s="170">
        <f>H169</f>
        <v>1772.8514299999999</v>
      </c>
    </row>
    <row r="169" spans="1:8" ht="22.5" customHeight="1" x14ac:dyDescent="0.2">
      <c r="A169" s="78" t="s">
        <v>76</v>
      </c>
      <c r="B169" s="37">
        <v>5</v>
      </c>
      <c r="C169" s="37">
        <v>2</v>
      </c>
      <c r="D169" s="7" t="s">
        <v>179</v>
      </c>
      <c r="E169" s="22" t="s">
        <v>34</v>
      </c>
      <c r="F169" s="139">
        <f>F170</f>
        <v>1800</v>
      </c>
      <c r="G169" s="169">
        <f t="shared" si="11"/>
        <v>-27.148570000000063</v>
      </c>
      <c r="H169" s="170">
        <f>H170</f>
        <v>1772.8514299999999</v>
      </c>
    </row>
    <row r="170" spans="1:8" ht="22.5" x14ac:dyDescent="0.2">
      <c r="A170" s="78" t="s">
        <v>35</v>
      </c>
      <c r="B170" s="37">
        <v>5</v>
      </c>
      <c r="C170" s="37">
        <v>2</v>
      </c>
      <c r="D170" s="7" t="s">
        <v>179</v>
      </c>
      <c r="E170" s="22" t="s">
        <v>36</v>
      </c>
      <c r="F170" s="139">
        <v>1800</v>
      </c>
      <c r="G170" s="169">
        <f t="shared" si="11"/>
        <v>-27.148570000000063</v>
      </c>
      <c r="H170" s="139">
        <f>'расходы по структуре. 2019 '!I210</f>
        <v>1772.8514299999999</v>
      </c>
    </row>
    <row r="171" spans="1:8" s="21" customFormat="1" ht="24.75" customHeight="1" x14ac:dyDescent="0.2">
      <c r="A171" s="79" t="s">
        <v>54</v>
      </c>
      <c r="B171" s="37">
        <v>5</v>
      </c>
      <c r="C171" s="37">
        <v>2</v>
      </c>
      <c r="D171" s="26" t="s">
        <v>208</v>
      </c>
      <c r="E171" s="22"/>
      <c r="F171" s="139">
        <f>F172</f>
        <v>17.7</v>
      </c>
      <c r="G171" s="169">
        <f t="shared" si="11"/>
        <v>4.7129999999999228E-2</v>
      </c>
      <c r="H171" s="170">
        <f>H172</f>
        <v>17.747129999999999</v>
      </c>
    </row>
    <row r="172" spans="1:8" s="21" customFormat="1" ht="22.5" x14ac:dyDescent="0.2">
      <c r="A172" s="76" t="s">
        <v>76</v>
      </c>
      <c r="B172" s="37">
        <v>5</v>
      </c>
      <c r="C172" s="37">
        <v>2</v>
      </c>
      <c r="D172" s="26" t="s">
        <v>208</v>
      </c>
      <c r="E172" s="29">
        <v>200</v>
      </c>
      <c r="F172" s="139">
        <f>F173</f>
        <v>17.7</v>
      </c>
      <c r="G172" s="169">
        <f t="shared" si="11"/>
        <v>4.7129999999999228E-2</v>
      </c>
      <c r="H172" s="170">
        <f>H173</f>
        <v>17.747129999999999</v>
      </c>
    </row>
    <row r="173" spans="1:8" s="21" customFormat="1" ht="22.5" x14ac:dyDescent="0.2">
      <c r="A173" s="76" t="s">
        <v>35</v>
      </c>
      <c r="B173" s="37">
        <v>5</v>
      </c>
      <c r="C173" s="37">
        <v>2</v>
      </c>
      <c r="D173" s="26" t="s">
        <v>208</v>
      </c>
      <c r="E173" s="29">
        <v>240</v>
      </c>
      <c r="F173" s="139">
        <v>17.7</v>
      </c>
      <c r="G173" s="169">
        <f t="shared" si="11"/>
        <v>4.7129999999999228E-2</v>
      </c>
      <c r="H173" s="139">
        <f>'расходы по структуре. 2019 '!I213</f>
        <v>17.747129999999999</v>
      </c>
    </row>
    <row r="174" spans="1:8" ht="59.25" customHeight="1" x14ac:dyDescent="0.2">
      <c r="A174" s="78" t="s">
        <v>136</v>
      </c>
      <c r="B174" s="37">
        <v>5</v>
      </c>
      <c r="C174" s="37">
        <v>2</v>
      </c>
      <c r="D174" s="7" t="s">
        <v>180</v>
      </c>
      <c r="E174" s="22"/>
      <c r="F174" s="139">
        <f>F175</f>
        <v>197</v>
      </c>
      <c r="G174" s="169">
        <f t="shared" si="11"/>
        <v>0</v>
      </c>
      <c r="H174" s="170">
        <f>H175</f>
        <v>197</v>
      </c>
    </row>
    <row r="175" spans="1:8" ht="22.5" x14ac:dyDescent="0.2">
      <c r="A175" s="78" t="s">
        <v>76</v>
      </c>
      <c r="B175" s="37">
        <v>5</v>
      </c>
      <c r="C175" s="37">
        <v>2</v>
      </c>
      <c r="D175" s="7" t="s">
        <v>180</v>
      </c>
      <c r="E175" s="22">
        <v>200</v>
      </c>
      <c r="F175" s="139">
        <f>F176</f>
        <v>197</v>
      </c>
      <c r="G175" s="169">
        <f t="shared" si="11"/>
        <v>0</v>
      </c>
      <c r="H175" s="170">
        <f>H176</f>
        <v>197</v>
      </c>
    </row>
    <row r="176" spans="1:8" ht="24" customHeight="1" x14ac:dyDescent="0.2">
      <c r="A176" s="78" t="s">
        <v>35</v>
      </c>
      <c r="B176" s="37">
        <v>5</v>
      </c>
      <c r="C176" s="37">
        <v>2</v>
      </c>
      <c r="D176" s="7" t="s">
        <v>180</v>
      </c>
      <c r="E176" s="22">
        <v>240</v>
      </c>
      <c r="F176" s="139">
        <v>197</v>
      </c>
      <c r="G176" s="169">
        <f t="shared" si="11"/>
        <v>0</v>
      </c>
      <c r="H176" s="139">
        <f>'расходы по структуре. 2019 '!I217</f>
        <v>197</v>
      </c>
    </row>
    <row r="177" spans="1:10" ht="11.25" customHeight="1" x14ac:dyDescent="0.2">
      <c r="A177" s="95" t="s">
        <v>17</v>
      </c>
      <c r="B177" s="71">
        <v>5</v>
      </c>
      <c r="C177" s="71">
        <v>3</v>
      </c>
      <c r="D177" s="48" t="s">
        <v>33</v>
      </c>
      <c r="E177" s="47" t="s">
        <v>33</v>
      </c>
      <c r="F177" s="188">
        <f>F178</f>
        <v>502</v>
      </c>
      <c r="G177" s="189">
        <f t="shared" si="11"/>
        <v>-68</v>
      </c>
      <c r="H177" s="188">
        <f>H178</f>
        <v>434</v>
      </c>
    </row>
    <row r="178" spans="1:10" ht="22.5" customHeight="1" x14ac:dyDescent="0.2">
      <c r="A178" s="89" t="s">
        <v>178</v>
      </c>
      <c r="B178" s="37">
        <v>5</v>
      </c>
      <c r="C178" s="37">
        <v>3</v>
      </c>
      <c r="D178" s="7" t="s">
        <v>137</v>
      </c>
      <c r="E178" s="22" t="s">
        <v>33</v>
      </c>
      <c r="F178" s="139">
        <f>F179</f>
        <v>502</v>
      </c>
      <c r="G178" s="169">
        <f t="shared" si="11"/>
        <v>-68</v>
      </c>
      <c r="H178" s="170">
        <f>H179</f>
        <v>434</v>
      </c>
    </row>
    <row r="179" spans="1:10" ht="22.5" customHeight="1" x14ac:dyDescent="0.2">
      <c r="A179" s="78" t="s">
        <v>78</v>
      </c>
      <c r="B179" s="37">
        <v>5</v>
      </c>
      <c r="C179" s="37">
        <v>3</v>
      </c>
      <c r="D179" s="7" t="s">
        <v>138</v>
      </c>
      <c r="E179" s="22"/>
      <c r="F179" s="139">
        <f>F180</f>
        <v>502</v>
      </c>
      <c r="G179" s="169">
        <f t="shared" si="11"/>
        <v>-68</v>
      </c>
      <c r="H179" s="170">
        <f>H180</f>
        <v>434</v>
      </c>
    </row>
    <row r="180" spans="1:10" ht="22.5" customHeight="1" x14ac:dyDescent="0.2">
      <c r="A180" s="78" t="s">
        <v>54</v>
      </c>
      <c r="B180" s="37">
        <v>5</v>
      </c>
      <c r="C180" s="37">
        <v>3</v>
      </c>
      <c r="D180" s="7" t="s">
        <v>139</v>
      </c>
      <c r="E180" s="22"/>
      <c r="F180" s="139">
        <f>F181</f>
        <v>502</v>
      </c>
      <c r="G180" s="169">
        <f t="shared" si="11"/>
        <v>-68</v>
      </c>
      <c r="H180" s="170">
        <f>H181</f>
        <v>434</v>
      </c>
    </row>
    <row r="181" spans="1:10" ht="22.5" customHeight="1" x14ac:dyDescent="0.2">
      <c r="A181" s="78" t="s">
        <v>76</v>
      </c>
      <c r="B181" s="37">
        <v>5</v>
      </c>
      <c r="C181" s="37">
        <v>3</v>
      </c>
      <c r="D181" s="7" t="s">
        <v>139</v>
      </c>
      <c r="E181" s="22" t="s">
        <v>34</v>
      </c>
      <c r="F181" s="139">
        <f>F182</f>
        <v>502</v>
      </c>
      <c r="G181" s="169">
        <f t="shared" si="11"/>
        <v>-68</v>
      </c>
      <c r="H181" s="170">
        <f>H182</f>
        <v>434</v>
      </c>
    </row>
    <row r="182" spans="1:10" ht="22.5" x14ac:dyDescent="0.2">
      <c r="A182" s="78" t="s">
        <v>35</v>
      </c>
      <c r="B182" s="37">
        <v>5</v>
      </c>
      <c r="C182" s="37">
        <v>3</v>
      </c>
      <c r="D182" s="7" t="s">
        <v>139</v>
      </c>
      <c r="E182" s="22" t="s">
        <v>36</v>
      </c>
      <c r="F182" s="139">
        <v>502</v>
      </c>
      <c r="G182" s="169">
        <f t="shared" si="11"/>
        <v>-68</v>
      </c>
      <c r="H182" s="139">
        <f>'расходы по структуре. 2019 '!I225</f>
        <v>434</v>
      </c>
    </row>
    <row r="183" spans="1:10" s="21" customFormat="1" x14ac:dyDescent="0.2">
      <c r="A183" s="97" t="s">
        <v>211</v>
      </c>
      <c r="B183" s="67">
        <v>6</v>
      </c>
      <c r="C183" s="67"/>
      <c r="D183" s="68"/>
      <c r="E183" s="69"/>
      <c r="F183" s="192">
        <f t="shared" ref="F183:H184" si="13">F184</f>
        <v>1.4</v>
      </c>
      <c r="G183" s="193">
        <f t="shared" si="11"/>
        <v>0</v>
      </c>
      <c r="H183" s="192">
        <f t="shared" si="13"/>
        <v>1.4</v>
      </c>
    </row>
    <row r="184" spans="1:10" s="21" customFormat="1" x14ac:dyDescent="0.2">
      <c r="A184" s="98" t="s">
        <v>212</v>
      </c>
      <c r="B184" s="71">
        <v>6</v>
      </c>
      <c r="C184" s="71">
        <v>5</v>
      </c>
      <c r="D184" s="48"/>
      <c r="E184" s="47"/>
      <c r="F184" s="188">
        <f t="shared" si="13"/>
        <v>1.4</v>
      </c>
      <c r="G184" s="189">
        <f t="shared" si="11"/>
        <v>0</v>
      </c>
      <c r="H184" s="188">
        <f t="shared" si="13"/>
        <v>1.4</v>
      </c>
    </row>
    <row r="185" spans="1:10" s="21" customFormat="1" ht="22.5" x14ac:dyDescent="0.2">
      <c r="A185" s="74" t="s">
        <v>209</v>
      </c>
      <c r="B185" s="37">
        <v>6</v>
      </c>
      <c r="C185" s="37">
        <v>5</v>
      </c>
      <c r="D185" s="7" t="s">
        <v>206</v>
      </c>
      <c r="E185" s="22"/>
      <c r="F185" s="139">
        <f t="shared" ref="F185:H187" si="14">F186</f>
        <v>1.4</v>
      </c>
      <c r="G185" s="169">
        <f t="shared" si="11"/>
        <v>0</v>
      </c>
      <c r="H185" s="170">
        <f t="shared" si="14"/>
        <v>1.4</v>
      </c>
    </row>
    <row r="186" spans="1:10" s="21" customFormat="1" ht="22.5" x14ac:dyDescent="0.2">
      <c r="A186" s="80" t="s">
        <v>210</v>
      </c>
      <c r="B186" s="37">
        <v>6</v>
      </c>
      <c r="C186" s="37">
        <v>5</v>
      </c>
      <c r="D186" s="7" t="s">
        <v>207</v>
      </c>
      <c r="E186" s="22"/>
      <c r="F186" s="139">
        <f t="shared" si="14"/>
        <v>1.4</v>
      </c>
      <c r="G186" s="169">
        <f t="shared" si="11"/>
        <v>0</v>
      </c>
      <c r="H186" s="170">
        <f t="shared" si="14"/>
        <v>1.4</v>
      </c>
    </row>
    <row r="187" spans="1:10" s="21" customFormat="1" ht="22.5" x14ac:dyDescent="0.2">
      <c r="A187" s="78" t="s">
        <v>76</v>
      </c>
      <c r="B187" s="37">
        <v>6</v>
      </c>
      <c r="C187" s="37">
        <v>5</v>
      </c>
      <c r="D187" s="7" t="s">
        <v>207</v>
      </c>
      <c r="E187" s="22">
        <v>200</v>
      </c>
      <c r="F187" s="139">
        <f t="shared" si="14"/>
        <v>1.4</v>
      </c>
      <c r="G187" s="169">
        <f t="shared" si="11"/>
        <v>0</v>
      </c>
      <c r="H187" s="170">
        <f t="shared" si="14"/>
        <v>1.4</v>
      </c>
    </row>
    <row r="188" spans="1:10" s="21" customFormat="1" ht="22.5" x14ac:dyDescent="0.2">
      <c r="A188" s="78" t="s">
        <v>35</v>
      </c>
      <c r="B188" s="37">
        <v>6</v>
      </c>
      <c r="C188" s="37">
        <v>5</v>
      </c>
      <c r="D188" s="7" t="s">
        <v>207</v>
      </c>
      <c r="E188" s="22">
        <v>240</v>
      </c>
      <c r="F188" s="139">
        <v>1.4</v>
      </c>
      <c r="G188" s="169">
        <f t="shared" si="11"/>
        <v>0</v>
      </c>
      <c r="H188" s="170">
        <v>1.4</v>
      </c>
      <c r="J188" s="63"/>
    </row>
    <row r="189" spans="1:10" ht="11.25" customHeight="1" x14ac:dyDescent="0.2">
      <c r="A189" s="96" t="s">
        <v>23</v>
      </c>
      <c r="B189" s="67">
        <v>8</v>
      </c>
      <c r="C189" s="67">
        <v>0</v>
      </c>
      <c r="D189" s="68" t="s">
        <v>33</v>
      </c>
      <c r="E189" s="69" t="s">
        <v>33</v>
      </c>
      <c r="F189" s="192">
        <v>1193.4000000000001</v>
      </c>
      <c r="G189" s="193">
        <f t="shared" si="11"/>
        <v>0</v>
      </c>
      <c r="H189" s="192">
        <v>1193.4000000000001</v>
      </c>
    </row>
    <row r="190" spans="1:10" ht="11.25" customHeight="1" x14ac:dyDescent="0.2">
      <c r="A190" s="95" t="s">
        <v>18</v>
      </c>
      <c r="B190" s="71">
        <v>8</v>
      </c>
      <c r="C190" s="71">
        <v>1</v>
      </c>
      <c r="D190" s="48" t="s">
        <v>33</v>
      </c>
      <c r="E190" s="47" t="s">
        <v>33</v>
      </c>
      <c r="F190" s="188">
        <f>F191</f>
        <v>1193.3699999999999</v>
      </c>
      <c r="G190" s="189">
        <f t="shared" si="11"/>
        <v>4.0000000000190994E-2</v>
      </c>
      <c r="H190" s="188">
        <f>H191</f>
        <v>1193.4100000000001</v>
      </c>
    </row>
    <row r="191" spans="1:10" ht="22.5" customHeight="1" x14ac:dyDescent="0.2">
      <c r="A191" s="89" t="s">
        <v>141</v>
      </c>
      <c r="B191" s="37">
        <v>8</v>
      </c>
      <c r="C191" s="37">
        <v>1</v>
      </c>
      <c r="D191" s="7" t="s">
        <v>140</v>
      </c>
      <c r="E191" s="22" t="s">
        <v>33</v>
      </c>
      <c r="F191" s="139">
        <f>F192+F205</f>
        <v>1193.3699999999999</v>
      </c>
      <c r="G191" s="169">
        <f t="shared" si="11"/>
        <v>4.0000000000190994E-2</v>
      </c>
      <c r="H191" s="170">
        <f>H192+H205</f>
        <v>1193.4100000000001</v>
      </c>
    </row>
    <row r="192" spans="1:10" ht="27" customHeight="1" x14ac:dyDescent="0.2">
      <c r="A192" s="89" t="s">
        <v>143</v>
      </c>
      <c r="B192" s="37">
        <v>8</v>
      </c>
      <c r="C192" s="37">
        <v>1</v>
      </c>
      <c r="D192" s="7" t="s">
        <v>142</v>
      </c>
      <c r="E192" s="22" t="s">
        <v>33</v>
      </c>
      <c r="F192" s="139">
        <f>F193</f>
        <v>1175.3699999999999</v>
      </c>
      <c r="G192" s="169">
        <f t="shared" si="11"/>
        <v>4.0000000000190994E-2</v>
      </c>
      <c r="H192" s="170">
        <f>H193</f>
        <v>1175.4100000000001</v>
      </c>
    </row>
    <row r="193" spans="1:8" ht="21.75" customHeight="1" x14ac:dyDescent="0.2">
      <c r="A193" s="89" t="s">
        <v>57</v>
      </c>
      <c r="B193" s="37">
        <v>8</v>
      </c>
      <c r="C193" s="37">
        <v>1</v>
      </c>
      <c r="D193" s="7" t="s">
        <v>144</v>
      </c>
      <c r="E193" s="22"/>
      <c r="F193" s="139">
        <f>F194+F199+F202</f>
        <v>1175.3699999999999</v>
      </c>
      <c r="G193" s="169">
        <f t="shared" si="11"/>
        <v>4.0000000000190994E-2</v>
      </c>
      <c r="H193" s="170">
        <f>H194+H199+H202</f>
        <v>1175.4100000000001</v>
      </c>
    </row>
    <row r="194" spans="1:8" ht="27.75" customHeight="1" x14ac:dyDescent="0.2">
      <c r="A194" s="89" t="s">
        <v>146</v>
      </c>
      <c r="B194" s="37">
        <v>8</v>
      </c>
      <c r="C194" s="37">
        <v>1</v>
      </c>
      <c r="D194" s="7" t="s">
        <v>145</v>
      </c>
      <c r="E194" s="22" t="s">
        <v>33</v>
      </c>
      <c r="F194" s="139">
        <f>F195+F197</f>
        <v>1041.0999999999999</v>
      </c>
      <c r="G194" s="169">
        <f t="shared" si="11"/>
        <v>0</v>
      </c>
      <c r="H194" s="170">
        <f>H195+H197</f>
        <v>1041.1000000000001</v>
      </c>
    </row>
    <row r="195" spans="1:8" ht="45.75" customHeight="1" x14ac:dyDescent="0.2">
      <c r="A195" s="78" t="s">
        <v>37</v>
      </c>
      <c r="B195" s="37">
        <v>8</v>
      </c>
      <c r="C195" s="37">
        <v>1</v>
      </c>
      <c r="D195" s="7" t="s">
        <v>145</v>
      </c>
      <c r="E195" s="22" t="s">
        <v>38</v>
      </c>
      <c r="F195" s="139">
        <f>F196</f>
        <v>954.3</v>
      </c>
      <c r="G195" s="169">
        <f t="shared" si="11"/>
        <v>0</v>
      </c>
      <c r="H195" s="170">
        <f>H196</f>
        <v>954.30000000000007</v>
      </c>
    </row>
    <row r="196" spans="1:8" ht="19.5" customHeight="1" x14ac:dyDescent="0.2">
      <c r="A196" s="78" t="s">
        <v>39</v>
      </c>
      <c r="B196" s="37">
        <v>8</v>
      </c>
      <c r="C196" s="37">
        <v>1</v>
      </c>
      <c r="D196" s="7" t="s">
        <v>145</v>
      </c>
      <c r="E196" s="22" t="s">
        <v>40</v>
      </c>
      <c r="F196" s="139">
        <v>954.3</v>
      </c>
      <c r="G196" s="169">
        <f t="shared" si="11"/>
        <v>0</v>
      </c>
      <c r="H196" s="139">
        <f>'расходы по структуре. 2019 '!I240</f>
        <v>954.30000000000007</v>
      </c>
    </row>
    <row r="197" spans="1:8" ht="30" customHeight="1" x14ac:dyDescent="0.2">
      <c r="A197" s="78" t="s">
        <v>76</v>
      </c>
      <c r="B197" s="37">
        <v>8</v>
      </c>
      <c r="C197" s="37">
        <v>1</v>
      </c>
      <c r="D197" s="7" t="s">
        <v>145</v>
      </c>
      <c r="E197" s="22" t="s">
        <v>34</v>
      </c>
      <c r="F197" s="139">
        <f>F198</f>
        <v>86.8</v>
      </c>
      <c r="G197" s="169">
        <f t="shared" si="11"/>
        <v>0</v>
      </c>
      <c r="H197" s="139">
        <f>H198</f>
        <v>86.8</v>
      </c>
    </row>
    <row r="198" spans="1:8" ht="30" customHeight="1" x14ac:dyDescent="0.2">
      <c r="A198" s="78" t="s">
        <v>35</v>
      </c>
      <c r="B198" s="37">
        <v>8</v>
      </c>
      <c r="C198" s="37">
        <v>1</v>
      </c>
      <c r="D198" s="7" t="s">
        <v>145</v>
      </c>
      <c r="E198" s="22" t="s">
        <v>36</v>
      </c>
      <c r="F198" s="139">
        <v>86.8</v>
      </c>
      <c r="G198" s="169">
        <f t="shared" si="11"/>
        <v>0</v>
      </c>
      <c r="H198" s="139">
        <f>'расходы по структуре. 2019 '!I244</f>
        <v>86.8</v>
      </c>
    </row>
    <row r="199" spans="1:8" s="21" customFormat="1" ht="22.5" x14ac:dyDescent="0.2">
      <c r="A199" s="78" t="s">
        <v>197</v>
      </c>
      <c r="B199" s="37">
        <v>8</v>
      </c>
      <c r="C199" s="37">
        <v>1</v>
      </c>
      <c r="D199" s="53" t="s">
        <v>192</v>
      </c>
      <c r="E199" s="22"/>
      <c r="F199" s="139">
        <f>F200</f>
        <v>127.56</v>
      </c>
      <c r="G199" s="169">
        <f t="shared" si="11"/>
        <v>3.9999999999992042E-2</v>
      </c>
      <c r="H199" s="170">
        <f>H200</f>
        <v>127.6</v>
      </c>
    </row>
    <row r="200" spans="1:8" s="21" customFormat="1" ht="22.5" x14ac:dyDescent="0.2">
      <c r="A200" s="78" t="s">
        <v>76</v>
      </c>
      <c r="B200" s="37">
        <v>8</v>
      </c>
      <c r="C200" s="37">
        <v>1</v>
      </c>
      <c r="D200" s="53" t="s">
        <v>192</v>
      </c>
      <c r="E200" s="22">
        <v>200</v>
      </c>
      <c r="F200" s="139">
        <f>F201</f>
        <v>127.56</v>
      </c>
      <c r="G200" s="169">
        <f t="shared" si="11"/>
        <v>3.9999999999992042E-2</v>
      </c>
      <c r="H200" s="170">
        <f>H201</f>
        <v>127.6</v>
      </c>
    </row>
    <row r="201" spans="1:8" s="21" customFormat="1" ht="22.5" x14ac:dyDescent="0.2">
      <c r="A201" s="78" t="s">
        <v>35</v>
      </c>
      <c r="B201" s="37">
        <v>8</v>
      </c>
      <c r="C201" s="37">
        <v>1</v>
      </c>
      <c r="D201" s="53" t="s">
        <v>192</v>
      </c>
      <c r="E201" s="22">
        <v>240</v>
      </c>
      <c r="F201" s="140">
        <v>127.56</v>
      </c>
      <c r="G201" s="169">
        <f t="shared" si="11"/>
        <v>3.9999999999992042E-2</v>
      </c>
      <c r="H201" s="140">
        <f>'расходы по структуре. 2019 '!I248</f>
        <v>127.6</v>
      </c>
    </row>
    <row r="202" spans="1:8" s="21" customFormat="1" ht="33.75" x14ac:dyDescent="0.2">
      <c r="A202" s="78" t="s">
        <v>198</v>
      </c>
      <c r="B202" s="37">
        <v>8</v>
      </c>
      <c r="C202" s="37">
        <v>1</v>
      </c>
      <c r="D202" s="53" t="s">
        <v>193</v>
      </c>
      <c r="E202" s="22"/>
      <c r="F202" s="140">
        <f>F203</f>
        <v>6.71</v>
      </c>
      <c r="G202" s="169">
        <f t="shared" si="11"/>
        <v>0</v>
      </c>
      <c r="H202" s="169">
        <f>H203</f>
        <v>6.71</v>
      </c>
    </row>
    <row r="203" spans="1:8" s="21" customFormat="1" ht="22.5" x14ac:dyDescent="0.2">
      <c r="A203" s="78" t="s">
        <v>76</v>
      </c>
      <c r="B203" s="37">
        <v>8</v>
      </c>
      <c r="C203" s="37">
        <v>1</v>
      </c>
      <c r="D203" s="53" t="s">
        <v>193</v>
      </c>
      <c r="E203" s="22">
        <v>200</v>
      </c>
      <c r="F203" s="140">
        <f>F204</f>
        <v>6.71</v>
      </c>
      <c r="G203" s="169">
        <f t="shared" ref="G203:G221" si="15">H203-F203</f>
        <v>0</v>
      </c>
      <c r="H203" s="169">
        <f>H204</f>
        <v>6.71</v>
      </c>
    </row>
    <row r="204" spans="1:8" s="21" customFormat="1" ht="22.5" x14ac:dyDescent="0.2">
      <c r="A204" s="78" t="s">
        <v>35</v>
      </c>
      <c r="B204" s="37">
        <v>8</v>
      </c>
      <c r="C204" s="37">
        <v>1</v>
      </c>
      <c r="D204" s="53" t="s">
        <v>193</v>
      </c>
      <c r="E204" s="22">
        <v>240</v>
      </c>
      <c r="F204" s="140">
        <v>6.71</v>
      </c>
      <c r="G204" s="169">
        <f t="shared" si="15"/>
        <v>0</v>
      </c>
      <c r="H204" s="140">
        <f>'расходы по структуре. 2019 '!I252</f>
        <v>6.71</v>
      </c>
    </row>
    <row r="205" spans="1:8" ht="11.25" customHeight="1" x14ac:dyDescent="0.2">
      <c r="A205" s="89" t="s">
        <v>58</v>
      </c>
      <c r="B205" s="37">
        <v>8</v>
      </c>
      <c r="C205" s="37">
        <v>1</v>
      </c>
      <c r="D205" s="7" t="s">
        <v>152</v>
      </c>
      <c r="E205" s="22" t="s">
        <v>33</v>
      </c>
      <c r="F205" s="139">
        <f>F206</f>
        <v>18</v>
      </c>
      <c r="G205" s="169">
        <f t="shared" si="15"/>
        <v>0</v>
      </c>
      <c r="H205" s="170">
        <f>H206</f>
        <v>18</v>
      </c>
    </row>
    <row r="206" spans="1:8" ht="26.25" customHeight="1" x14ac:dyDescent="0.2">
      <c r="A206" s="89" t="s">
        <v>153</v>
      </c>
      <c r="B206" s="37">
        <v>8</v>
      </c>
      <c r="C206" s="37">
        <v>1</v>
      </c>
      <c r="D206" s="7" t="s">
        <v>154</v>
      </c>
      <c r="E206" s="22" t="s">
        <v>33</v>
      </c>
      <c r="F206" s="139">
        <f>F207</f>
        <v>18</v>
      </c>
      <c r="G206" s="169">
        <f t="shared" si="15"/>
        <v>0</v>
      </c>
      <c r="H206" s="170">
        <f>H207</f>
        <v>18</v>
      </c>
    </row>
    <row r="207" spans="1:8" ht="22.5" customHeight="1" x14ac:dyDescent="0.2">
      <c r="A207" s="78" t="s">
        <v>146</v>
      </c>
      <c r="B207" s="37">
        <v>8</v>
      </c>
      <c r="C207" s="37">
        <v>1</v>
      </c>
      <c r="D207" s="16" t="s">
        <v>151</v>
      </c>
      <c r="E207" s="22"/>
      <c r="F207" s="139">
        <f>F208</f>
        <v>18</v>
      </c>
      <c r="G207" s="169">
        <f t="shared" si="15"/>
        <v>0</v>
      </c>
      <c r="H207" s="170">
        <f>H208</f>
        <v>18</v>
      </c>
    </row>
    <row r="208" spans="1:8" ht="26.25" customHeight="1" x14ac:dyDescent="0.2">
      <c r="A208" s="78" t="s">
        <v>76</v>
      </c>
      <c r="B208" s="37">
        <v>8</v>
      </c>
      <c r="C208" s="37">
        <v>1</v>
      </c>
      <c r="D208" s="16" t="s">
        <v>151</v>
      </c>
      <c r="E208" s="22">
        <v>200</v>
      </c>
      <c r="F208" s="139">
        <f>F209</f>
        <v>18</v>
      </c>
      <c r="G208" s="169">
        <f t="shared" si="15"/>
        <v>0</v>
      </c>
      <c r="H208" s="170">
        <f>H209</f>
        <v>18</v>
      </c>
    </row>
    <row r="209" spans="1:8" ht="26.25" customHeight="1" x14ac:dyDescent="0.2">
      <c r="A209" s="78" t="s">
        <v>35</v>
      </c>
      <c r="B209" s="37">
        <v>8</v>
      </c>
      <c r="C209" s="37">
        <v>1</v>
      </c>
      <c r="D209" s="16" t="s">
        <v>151</v>
      </c>
      <c r="E209" s="22">
        <v>240</v>
      </c>
      <c r="F209" s="139">
        <v>18</v>
      </c>
      <c r="G209" s="169">
        <f t="shared" si="15"/>
        <v>0</v>
      </c>
      <c r="H209" s="170">
        <v>18</v>
      </c>
    </row>
    <row r="210" spans="1:8" ht="11.25" customHeight="1" x14ac:dyDescent="0.2">
      <c r="A210" s="96" t="s">
        <v>24</v>
      </c>
      <c r="B210" s="67">
        <v>11</v>
      </c>
      <c r="C210" s="67">
        <v>0</v>
      </c>
      <c r="D210" s="68" t="s">
        <v>33</v>
      </c>
      <c r="E210" s="69" t="s">
        <v>33</v>
      </c>
      <c r="F210" s="192">
        <v>6958.1</v>
      </c>
      <c r="G210" s="193">
        <f t="shared" si="15"/>
        <v>-342.68856000000051</v>
      </c>
      <c r="H210" s="192">
        <f>'расходы по структуре. 2019 '!I260</f>
        <v>6615.4114399999999</v>
      </c>
    </row>
    <row r="211" spans="1:8" ht="11.25" customHeight="1" x14ac:dyDescent="0.2">
      <c r="A211" s="95" t="s">
        <v>19</v>
      </c>
      <c r="B211" s="71">
        <v>11</v>
      </c>
      <c r="C211" s="71">
        <v>1</v>
      </c>
      <c r="D211" s="48" t="s">
        <v>33</v>
      </c>
      <c r="E211" s="47" t="s">
        <v>33</v>
      </c>
      <c r="F211" s="188">
        <f t="shared" ref="F211:F213" si="16">F212</f>
        <v>6958.09</v>
      </c>
      <c r="G211" s="189">
        <f t="shared" si="15"/>
        <v>-342.67856000000029</v>
      </c>
      <c r="H211" s="188">
        <f>H212</f>
        <v>6615.4114399999999</v>
      </c>
    </row>
    <row r="212" spans="1:8" ht="39" customHeight="1" x14ac:dyDescent="0.2">
      <c r="A212" s="89" t="s">
        <v>141</v>
      </c>
      <c r="B212" s="37">
        <v>11</v>
      </c>
      <c r="C212" s="37">
        <v>1</v>
      </c>
      <c r="D212" s="7" t="s">
        <v>140</v>
      </c>
      <c r="E212" s="22" t="s">
        <v>33</v>
      </c>
      <c r="F212" s="139">
        <f t="shared" si="16"/>
        <v>6958.09</v>
      </c>
      <c r="G212" s="169">
        <f t="shared" si="15"/>
        <v>-342.67856000000029</v>
      </c>
      <c r="H212" s="139">
        <f>H213</f>
        <v>6615.4114399999999</v>
      </c>
    </row>
    <row r="213" spans="1:8" ht="16.5" customHeight="1" x14ac:dyDescent="0.2">
      <c r="A213" s="89" t="s">
        <v>155</v>
      </c>
      <c r="B213" s="37">
        <v>11</v>
      </c>
      <c r="C213" s="37">
        <v>1</v>
      </c>
      <c r="D213" s="7" t="s">
        <v>157</v>
      </c>
      <c r="E213" s="22" t="s">
        <v>33</v>
      </c>
      <c r="F213" s="139">
        <f t="shared" si="16"/>
        <v>6958.09</v>
      </c>
      <c r="G213" s="169">
        <f t="shared" si="15"/>
        <v>-342.67856000000029</v>
      </c>
      <c r="H213" s="139">
        <f>H214</f>
        <v>6615.4114399999999</v>
      </c>
    </row>
    <row r="214" spans="1:8" ht="31.5" customHeight="1" x14ac:dyDescent="0.2">
      <c r="A214" s="89" t="s">
        <v>156</v>
      </c>
      <c r="B214" s="37">
        <v>11</v>
      </c>
      <c r="C214" s="37">
        <v>1</v>
      </c>
      <c r="D214" s="7" t="s">
        <v>158</v>
      </c>
      <c r="E214" s="22"/>
      <c r="F214" s="139">
        <f>F215</f>
        <v>6958.09</v>
      </c>
      <c r="G214" s="169">
        <f t="shared" si="15"/>
        <v>-342.67856000000029</v>
      </c>
      <c r="H214" s="139">
        <f>H215</f>
        <v>6615.4114399999999</v>
      </c>
    </row>
    <row r="215" spans="1:8" ht="32.25" customHeight="1" x14ac:dyDescent="0.2">
      <c r="A215" s="89" t="s">
        <v>146</v>
      </c>
      <c r="B215" s="37">
        <v>11</v>
      </c>
      <c r="C215" s="37">
        <v>1</v>
      </c>
      <c r="D215" s="7" t="s">
        <v>159</v>
      </c>
      <c r="E215" s="22" t="s">
        <v>33</v>
      </c>
      <c r="F215" s="139">
        <f>F216+F218+F220</f>
        <v>6958.09</v>
      </c>
      <c r="G215" s="169">
        <f t="shared" si="15"/>
        <v>-342.67856000000029</v>
      </c>
      <c r="H215" s="139">
        <f>H216+H218+H220</f>
        <v>6615.4114399999999</v>
      </c>
    </row>
    <row r="216" spans="1:8" ht="45" customHeight="1" x14ac:dyDescent="0.2">
      <c r="A216" s="78" t="s">
        <v>37</v>
      </c>
      <c r="B216" s="37">
        <v>11</v>
      </c>
      <c r="C216" s="37">
        <v>1</v>
      </c>
      <c r="D216" s="7" t="s">
        <v>159</v>
      </c>
      <c r="E216" s="22" t="s">
        <v>38</v>
      </c>
      <c r="F216" s="139">
        <f>F217</f>
        <v>6157.9</v>
      </c>
      <c r="G216" s="169">
        <f t="shared" si="15"/>
        <v>-387.69904999999926</v>
      </c>
      <c r="H216" s="139">
        <f>H217</f>
        <v>5770.2009500000004</v>
      </c>
    </row>
    <row r="217" spans="1:8" x14ac:dyDescent="0.2">
      <c r="A217" s="78" t="s">
        <v>39</v>
      </c>
      <c r="B217" s="37">
        <v>11</v>
      </c>
      <c r="C217" s="37">
        <v>1</v>
      </c>
      <c r="D217" s="7" t="s">
        <v>159</v>
      </c>
      <c r="E217" s="22" t="s">
        <v>40</v>
      </c>
      <c r="F217" s="139">
        <v>6157.9</v>
      </c>
      <c r="G217" s="169">
        <f t="shared" si="15"/>
        <v>-387.69904999999926</v>
      </c>
      <c r="H217" s="139">
        <f>'расходы по структуре. 2019 '!I267</f>
        <v>5770.2009500000004</v>
      </c>
    </row>
    <row r="218" spans="1:8" ht="22.5" customHeight="1" x14ac:dyDescent="0.2">
      <c r="A218" s="78" t="s">
        <v>76</v>
      </c>
      <c r="B218" s="37">
        <v>11</v>
      </c>
      <c r="C218" s="37">
        <v>1</v>
      </c>
      <c r="D218" s="7" t="s">
        <v>159</v>
      </c>
      <c r="E218" s="22" t="s">
        <v>34</v>
      </c>
      <c r="F218" s="139">
        <f>F219</f>
        <v>777.8</v>
      </c>
      <c r="G218" s="169">
        <f t="shared" si="15"/>
        <v>45.010490000000118</v>
      </c>
      <c r="H218" s="139">
        <f>H219</f>
        <v>822.81049000000007</v>
      </c>
    </row>
    <row r="219" spans="1:8" ht="22.5" x14ac:dyDescent="0.2">
      <c r="A219" s="78" t="s">
        <v>35</v>
      </c>
      <c r="B219" s="37">
        <v>11</v>
      </c>
      <c r="C219" s="37">
        <v>1</v>
      </c>
      <c r="D219" s="7" t="s">
        <v>159</v>
      </c>
      <c r="E219" s="22" t="s">
        <v>36</v>
      </c>
      <c r="F219" s="140">
        <v>777.8</v>
      </c>
      <c r="G219" s="169">
        <f t="shared" si="15"/>
        <v>45.010490000000118</v>
      </c>
      <c r="H219" s="140">
        <f>'расходы по структуре. 2019 '!I272</f>
        <v>822.81049000000007</v>
      </c>
    </row>
    <row r="220" spans="1:8" ht="11.25" customHeight="1" x14ac:dyDescent="0.2">
      <c r="A220" s="78" t="s">
        <v>43</v>
      </c>
      <c r="B220" s="37">
        <v>11</v>
      </c>
      <c r="C220" s="37">
        <v>1</v>
      </c>
      <c r="D220" s="7" t="s">
        <v>159</v>
      </c>
      <c r="E220" s="22" t="s">
        <v>44</v>
      </c>
      <c r="F220" s="139">
        <f>F221</f>
        <v>22.39</v>
      </c>
      <c r="G220" s="169">
        <f t="shared" si="15"/>
        <v>9.9999999999980105E-3</v>
      </c>
      <c r="H220" s="139">
        <f>H221</f>
        <v>22.4</v>
      </c>
    </row>
    <row r="221" spans="1:8" x14ac:dyDescent="0.2">
      <c r="A221" s="76" t="s">
        <v>45</v>
      </c>
      <c r="B221" s="28">
        <v>11</v>
      </c>
      <c r="C221" s="28">
        <v>1</v>
      </c>
      <c r="D221" s="26" t="s">
        <v>159</v>
      </c>
      <c r="E221" s="29" t="s">
        <v>46</v>
      </c>
      <c r="F221" s="169">
        <v>22.39</v>
      </c>
      <c r="G221" s="169">
        <f t="shared" si="15"/>
        <v>9.9999999999980105E-3</v>
      </c>
      <c r="H221" s="169">
        <f>'расходы по структуре. 2019 '!I275</f>
        <v>22.4</v>
      </c>
    </row>
    <row r="222" spans="1:8" x14ac:dyDescent="0.2">
      <c r="A222" s="99"/>
      <c r="B222" s="6"/>
      <c r="C222" s="6"/>
      <c r="D222" s="26"/>
      <c r="E222" s="54" t="s">
        <v>71</v>
      </c>
      <c r="F222" s="177">
        <f>F8+F80+F89+F125+F153+F189+F210+F183</f>
        <v>36132.43</v>
      </c>
      <c r="G222" s="163">
        <v>-902.1</v>
      </c>
      <c r="H222" s="177">
        <f>H8+H80+H89+H125+H153+H189+H210+H183</f>
        <v>35230.343400000005</v>
      </c>
    </row>
    <row r="223" spans="1:8" ht="11.25" customHeight="1" x14ac:dyDescent="0.2">
      <c r="B223" s="20"/>
      <c r="C223" s="20"/>
      <c r="E223" s="21"/>
      <c r="F223" s="9"/>
      <c r="G223" s="20"/>
      <c r="H223" s="20"/>
    </row>
    <row r="224" spans="1:8" x14ac:dyDescent="0.2">
      <c r="B224" s="20"/>
      <c r="C224" s="20"/>
      <c r="E224" s="21"/>
      <c r="F224" s="60"/>
      <c r="G224" s="25"/>
      <c r="H224" s="20"/>
    </row>
    <row r="225" spans="1:8" x14ac:dyDescent="0.2">
      <c r="B225" s="20"/>
      <c r="C225" s="20"/>
      <c r="E225" s="21"/>
      <c r="F225" s="10"/>
    </row>
    <row r="226" spans="1:8" s="5" customFormat="1" x14ac:dyDescent="0.2">
      <c r="A226" s="1"/>
      <c r="B226" s="20"/>
      <c r="C226" s="20"/>
      <c r="D226" s="3"/>
      <c r="E226" s="21"/>
      <c r="F226" s="10"/>
      <c r="G226" s="4"/>
      <c r="H226" s="25"/>
    </row>
    <row r="227" spans="1:8" x14ac:dyDescent="0.2">
      <c r="B227" s="20"/>
      <c r="C227" s="20"/>
      <c r="E227" s="21"/>
    </row>
    <row r="228" spans="1:8" x14ac:dyDescent="0.2">
      <c r="F228" s="14"/>
    </row>
    <row r="229" spans="1:8" x14ac:dyDescent="0.2">
      <c r="H229" s="23"/>
    </row>
  </sheetData>
  <autoFilter ref="A7:F223"/>
  <mergeCells count="4">
    <mergeCell ref="E3:F3"/>
    <mergeCell ref="G3:H3"/>
    <mergeCell ref="A4:H4"/>
    <mergeCell ref="G1:H1"/>
  </mergeCells>
  <pageMargins left="0" right="0" top="0" bottom="0" header="0" footer="0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8"/>
  <sheetViews>
    <sheetView zoomScaleNormal="100" workbookViewId="0">
      <selection activeCell="I7" sqref="I7"/>
    </sheetView>
  </sheetViews>
  <sheetFormatPr defaultRowHeight="11.25" x14ac:dyDescent="0.2"/>
  <cols>
    <col min="1" max="1" width="55.140625" style="1" customWidth="1"/>
    <col min="2" max="2" width="18.42578125" style="2" customWidth="1"/>
    <col min="3" max="3" width="7.140625" style="4" customWidth="1"/>
    <col min="4" max="4" width="16.28515625" style="2" customWidth="1"/>
    <col min="5" max="5" width="11.7109375" style="4" bestFit="1" customWidth="1"/>
    <col min="6" max="6" width="12" style="4" customWidth="1"/>
    <col min="7" max="16384" width="9.140625" style="4"/>
  </cols>
  <sheetData>
    <row r="1" spans="1:6" s="21" customFormat="1" ht="66.75" customHeight="1" x14ac:dyDescent="0.2">
      <c r="A1" s="1"/>
      <c r="B1" s="20"/>
      <c r="D1" s="20"/>
      <c r="E1" s="224" t="s">
        <v>373</v>
      </c>
      <c r="F1" s="224"/>
    </row>
    <row r="2" spans="1:6" s="21" customFormat="1" x14ac:dyDescent="0.2">
      <c r="A2" s="1"/>
      <c r="B2" s="20"/>
      <c r="D2" s="20"/>
    </row>
    <row r="3" spans="1:6" ht="59.25" customHeight="1" x14ac:dyDescent="0.2">
      <c r="C3" s="224"/>
      <c r="D3" s="224"/>
      <c r="E3" s="224" t="s">
        <v>218</v>
      </c>
      <c r="F3" s="224"/>
    </row>
    <row r="4" spans="1:6" ht="30" customHeight="1" x14ac:dyDescent="0.2">
      <c r="A4" s="226" t="s">
        <v>181</v>
      </c>
      <c r="B4" s="226"/>
      <c r="C4" s="226"/>
      <c r="D4" s="226"/>
      <c r="E4" s="226"/>
      <c r="F4" s="226"/>
    </row>
    <row r="5" spans="1:6" x14ac:dyDescent="0.2">
      <c r="A5" s="226"/>
      <c r="B5" s="226"/>
      <c r="C5" s="226"/>
      <c r="D5" s="226"/>
      <c r="E5" s="226"/>
      <c r="F5" s="226"/>
    </row>
    <row r="6" spans="1:6" x14ac:dyDescent="0.2">
      <c r="F6" s="2" t="s">
        <v>89</v>
      </c>
    </row>
    <row r="7" spans="1:6" ht="81.75" customHeight="1" x14ac:dyDescent="0.2">
      <c r="A7" s="6" t="s">
        <v>0</v>
      </c>
      <c r="B7" s="6" t="s">
        <v>3</v>
      </c>
      <c r="C7" s="6" t="s">
        <v>4</v>
      </c>
      <c r="D7" s="56" t="s">
        <v>335</v>
      </c>
      <c r="E7" s="135" t="s">
        <v>190</v>
      </c>
      <c r="F7" s="56" t="s">
        <v>191</v>
      </c>
    </row>
    <row r="8" spans="1:6" ht="18" customHeight="1" x14ac:dyDescent="0.2">
      <c r="A8" s="88" t="s">
        <v>50</v>
      </c>
      <c r="B8" s="48" t="s">
        <v>83</v>
      </c>
      <c r="C8" s="49"/>
      <c r="D8" s="191">
        <v>505.8</v>
      </c>
      <c r="E8" s="191">
        <f>F8-D8</f>
        <v>0</v>
      </c>
      <c r="F8" s="191">
        <v>505.8</v>
      </c>
    </row>
    <row r="9" spans="1:6" ht="24" customHeight="1" x14ac:dyDescent="0.2">
      <c r="A9" s="89" t="s">
        <v>74</v>
      </c>
      <c r="B9" s="7" t="s">
        <v>77</v>
      </c>
      <c r="C9" s="8" t="s">
        <v>33</v>
      </c>
      <c r="D9" s="149">
        <f>D10+D13</f>
        <v>485.5</v>
      </c>
      <c r="E9" s="190">
        <f t="shared" ref="E9:E74" si="0">F9-D9</f>
        <v>0</v>
      </c>
      <c r="F9" s="190">
        <f>F10+F13</f>
        <v>485.5</v>
      </c>
    </row>
    <row r="10" spans="1:6" ht="18" customHeight="1" x14ac:dyDescent="0.2">
      <c r="A10" s="89" t="s">
        <v>90</v>
      </c>
      <c r="B10" s="7" t="s">
        <v>101</v>
      </c>
      <c r="C10" s="8"/>
      <c r="D10" s="149">
        <f>D11</f>
        <v>50</v>
      </c>
      <c r="E10" s="190">
        <f t="shared" si="0"/>
        <v>0</v>
      </c>
      <c r="F10" s="190">
        <f>F11</f>
        <v>50</v>
      </c>
    </row>
    <row r="11" spans="1:6" ht="18" customHeight="1" x14ac:dyDescent="0.2">
      <c r="A11" s="78" t="s">
        <v>43</v>
      </c>
      <c r="B11" s="7" t="s">
        <v>101</v>
      </c>
      <c r="C11" s="8" t="s">
        <v>44</v>
      </c>
      <c r="D11" s="149">
        <f>D12</f>
        <v>50</v>
      </c>
      <c r="E11" s="190">
        <f t="shared" si="0"/>
        <v>0</v>
      </c>
      <c r="F11" s="190">
        <f>F12</f>
        <v>50</v>
      </c>
    </row>
    <row r="12" spans="1:6" ht="18" customHeight="1" x14ac:dyDescent="0.2">
      <c r="A12" s="78" t="s">
        <v>28</v>
      </c>
      <c r="B12" s="7" t="s">
        <v>101</v>
      </c>
      <c r="C12" s="8" t="s">
        <v>22</v>
      </c>
      <c r="D12" s="149">
        <v>50</v>
      </c>
      <c r="E12" s="190">
        <f t="shared" si="0"/>
        <v>0</v>
      </c>
      <c r="F12" s="190">
        <v>50</v>
      </c>
    </row>
    <row r="13" spans="1:6" ht="24.75" customHeight="1" x14ac:dyDescent="0.2">
      <c r="A13" s="89" t="s">
        <v>55</v>
      </c>
      <c r="B13" s="7" t="s">
        <v>176</v>
      </c>
      <c r="C13" s="8" t="s">
        <v>33</v>
      </c>
      <c r="D13" s="139">
        <f>D14+D16</f>
        <v>435.5</v>
      </c>
      <c r="E13" s="190">
        <f t="shared" si="0"/>
        <v>0</v>
      </c>
      <c r="F13" s="170">
        <f>F14+F16</f>
        <v>435.5</v>
      </c>
    </row>
    <row r="14" spans="1:6" ht="48" customHeight="1" x14ac:dyDescent="0.2">
      <c r="A14" s="78" t="s">
        <v>37</v>
      </c>
      <c r="B14" s="7">
        <v>5000151180</v>
      </c>
      <c r="C14" s="8" t="s">
        <v>38</v>
      </c>
      <c r="D14" s="139">
        <f t="shared" ref="D14:F14" si="1">D15</f>
        <v>310.08</v>
      </c>
      <c r="E14" s="190">
        <f t="shared" si="0"/>
        <v>-24.279999999999973</v>
      </c>
      <c r="F14" s="170">
        <f t="shared" si="1"/>
        <v>285.8</v>
      </c>
    </row>
    <row r="15" spans="1:6" ht="20.25" customHeight="1" x14ac:dyDescent="0.2">
      <c r="A15" s="78" t="s">
        <v>41</v>
      </c>
      <c r="B15" s="7">
        <v>5000151180</v>
      </c>
      <c r="C15" s="8" t="s">
        <v>42</v>
      </c>
      <c r="D15" s="139">
        <v>310.08</v>
      </c>
      <c r="E15" s="190">
        <f t="shared" si="0"/>
        <v>-24.279999999999973</v>
      </c>
      <c r="F15" s="170">
        <v>285.8</v>
      </c>
    </row>
    <row r="16" spans="1:6" ht="24" customHeight="1" x14ac:dyDescent="0.2">
      <c r="A16" s="78" t="s">
        <v>76</v>
      </c>
      <c r="B16" s="7">
        <v>5000151180</v>
      </c>
      <c r="C16" s="8">
        <v>200</v>
      </c>
      <c r="D16" s="139">
        <f>D17</f>
        <v>125.42</v>
      </c>
      <c r="E16" s="190">
        <f t="shared" si="0"/>
        <v>24.279999999999987</v>
      </c>
      <c r="F16" s="170">
        <f>F17</f>
        <v>149.69999999999999</v>
      </c>
    </row>
    <row r="17" spans="1:6" ht="26.25" customHeight="1" x14ac:dyDescent="0.2">
      <c r="A17" s="78" t="s">
        <v>35</v>
      </c>
      <c r="B17" s="7">
        <v>5000151180</v>
      </c>
      <c r="C17" s="8">
        <v>240</v>
      </c>
      <c r="D17" s="139">
        <v>125.42</v>
      </c>
      <c r="E17" s="190">
        <f t="shared" si="0"/>
        <v>24.279999999999987</v>
      </c>
      <c r="F17" s="170">
        <v>149.69999999999999</v>
      </c>
    </row>
    <row r="18" spans="1:6" ht="26.25" customHeight="1" x14ac:dyDescent="0.2">
      <c r="A18" s="89" t="s">
        <v>177</v>
      </c>
      <c r="B18" s="7" t="s">
        <v>98</v>
      </c>
      <c r="C18" s="8"/>
      <c r="D18" s="139">
        <f>D19</f>
        <v>20.3</v>
      </c>
      <c r="E18" s="190">
        <f t="shared" si="0"/>
        <v>0</v>
      </c>
      <c r="F18" s="170">
        <f>F19</f>
        <v>20.3</v>
      </c>
    </row>
    <row r="19" spans="1:6" ht="51.75" customHeight="1" x14ac:dyDescent="0.2">
      <c r="A19" s="78" t="s">
        <v>62</v>
      </c>
      <c r="B19" s="7" t="s">
        <v>99</v>
      </c>
      <c r="C19" s="8"/>
      <c r="D19" s="139">
        <f t="shared" ref="D19:F20" si="2">D20</f>
        <v>20.3</v>
      </c>
      <c r="E19" s="190">
        <f t="shared" si="0"/>
        <v>0</v>
      </c>
      <c r="F19" s="170">
        <f t="shared" si="2"/>
        <v>20.3</v>
      </c>
    </row>
    <row r="20" spans="1:6" ht="21" customHeight="1" x14ac:dyDescent="0.2">
      <c r="A20" s="78" t="s">
        <v>49</v>
      </c>
      <c r="B20" s="7" t="s">
        <v>99</v>
      </c>
      <c r="C20" s="8">
        <v>500</v>
      </c>
      <c r="D20" s="139">
        <f t="shared" si="2"/>
        <v>20.3</v>
      </c>
      <c r="E20" s="190">
        <f t="shared" si="0"/>
        <v>0</v>
      </c>
      <c r="F20" s="170">
        <f t="shared" si="2"/>
        <v>20.3</v>
      </c>
    </row>
    <row r="21" spans="1:6" ht="21" customHeight="1" x14ac:dyDescent="0.2">
      <c r="A21" s="78" t="s">
        <v>32</v>
      </c>
      <c r="B21" s="7" t="s">
        <v>99</v>
      </c>
      <c r="C21" s="8">
        <v>540</v>
      </c>
      <c r="D21" s="139">
        <v>20.3</v>
      </c>
      <c r="E21" s="190">
        <f t="shared" si="0"/>
        <v>0</v>
      </c>
      <c r="F21" s="170">
        <v>20.3</v>
      </c>
    </row>
    <row r="22" spans="1:6" ht="34.5" customHeight="1" x14ac:dyDescent="0.2">
      <c r="A22" s="90" t="s">
        <v>172</v>
      </c>
      <c r="B22" s="50">
        <v>7500000000</v>
      </c>
      <c r="C22" s="47"/>
      <c r="D22" s="188">
        <f>D25+D29</f>
        <v>2</v>
      </c>
      <c r="E22" s="191">
        <f t="shared" si="0"/>
        <v>0</v>
      </c>
      <c r="F22" s="188">
        <f>F25+F29</f>
        <v>2</v>
      </c>
    </row>
    <row r="23" spans="1:6" ht="43.5" customHeight="1" x14ac:dyDescent="0.2">
      <c r="A23" s="78" t="s">
        <v>173</v>
      </c>
      <c r="B23" s="17">
        <v>7510000000</v>
      </c>
      <c r="C23" s="8"/>
      <c r="D23" s="139">
        <f>D24</f>
        <v>1</v>
      </c>
      <c r="E23" s="190">
        <f t="shared" si="0"/>
        <v>0</v>
      </c>
      <c r="F23" s="170">
        <f>F24</f>
        <v>1</v>
      </c>
    </row>
    <row r="24" spans="1:6" ht="34.5" customHeight="1" x14ac:dyDescent="0.2">
      <c r="A24" s="78" t="s">
        <v>64</v>
      </c>
      <c r="B24" s="17">
        <v>7510100000</v>
      </c>
      <c r="C24" s="8"/>
      <c r="D24" s="139">
        <f>D29</f>
        <v>1</v>
      </c>
      <c r="E24" s="190">
        <f t="shared" si="0"/>
        <v>0</v>
      </c>
      <c r="F24" s="170">
        <f>F29</f>
        <v>1</v>
      </c>
    </row>
    <row r="25" spans="1:6" ht="27" customHeight="1" x14ac:dyDescent="0.2">
      <c r="A25" s="78" t="s">
        <v>54</v>
      </c>
      <c r="B25" s="17">
        <v>7510199990</v>
      </c>
      <c r="C25" s="8"/>
      <c r="D25" s="139">
        <f>D26</f>
        <v>1</v>
      </c>
      <c r="E25" s="190">
        <f t="shared" si="0"/>
        <v>0</v>
      </c>
      <c r="F25" s="170">
        <f>F26</f>
        <v>1</v>
      </c>
    </row>
    <row r="26" spans="1:6" ht="33" customHeight="1" x14ac:dyDescent="0.2">
      <c r="A26" s="78" t="s">
        <v>76</v>
      </c>
      <c r="B26" s="17">
        <v>7510199990</v>
      </c>
      <c r="C26" s="8">
        <v>200</v>
      </c>
      <c r="D26" s="139">
        <f>D27</f>
        <v>1</v>
      </c>
      <c r="E26" s="190">
        <f t="shared" si="0"/>
        <v>0</v>
      </c>
      <c r="F26" s="170">
        <f>F27</f>
        <v>1</v>
      </c>
    </row>
    <row r="27" spans="1:6" ht="21.75" customHeight="1" x14ac:dyDescent="0.2">
      <c r="A27" s="78" t="s">
        <v>35</v>
      </c>
      <c r="B27" s="17">
        <v>7510199990</v>
      </c>
      <c r="C27" s="8">
        <v>240</v>
      </c>
      <c r="D27" s="139">
        <v>1</v>
      </c>
      <c r="E27" s="190">
        <f t="shared" si="0"/>
        <v>0</v>
      </c>
      <c r="F27" s="170">
        <v>1</v>
      </c>
    </row>
    <row r="28" spans="1:6" ht="21" customHeight="1" x14ac:dyDescent="0.2">
      <c r="A28" s="78" t="s">
        <v>174</v>
      </c>
      <c r="B28" s="17">
        <v>7520000000</v>
      </c>
      <c r="C28" s="22"/>
      <c r="D28" s="139">
        <f>D30</f>
        <v>1</v>
      </c>
      <c r="E28" s="190">
        <f t="shared" si="0"/>
        <v>0</v>
      </c>
      <c r="F28" s="170">
        <f>F30</f>
        <v>1</v>
      </c>
    </row>
    <row r="29" spans="1:6" ht="25.5" customHeight="1" x14ac:dyDescent="0.2">
      <c r="A29" s="78" t="s">
        <v>54</v>
      </c>
      <c r="B29" s="17">
        <v>7520199990</v>
      </c>
      <c r="C29" s="8"/>
      <c r="D29" s="139">
        <f>D31</f>
        <v>1</v>
      </c>
      <c r="E29" s="190">
        <f t="shared" si="0"/>
        <v>0</v>
      </c>
      <c r="F29" s="170">
        <f>F31</f>
        <v>1</v>
      </c>
    </row>
    <row r="30" spans="1:6" ht="30.75" customHeight="1" x14ac:dyDescent="0.2">
      <c r="A30" s="78" t="s">
        <v>175</v>
      </c>
      <c r="B30" s="17">
        <v>7520100000</v>
      </c>
      <c r="C30" s="8"/>
      <c r="D30" s="139">
        <v>1</v>
      </c>
      <c r="E30" s="190">
        <f t="shared" si="0"/>
        <v>0</v>
      </c>
      <c r="F30" s="170">
        <v>1</v>
      </c>
    </row>
    <row r="31" spans="1:6" ht="28.5" customHeight="1" x14ac:dyDescent="0.2">
      <c r="A31" s="78" t="s">
        <v>76</v>
      </c>
      <c r="B31" s="17">
        <v>7520199990</v>
      </c>
      <c r="C31" s="8">
        <v>200</v>
      </c>
      <c r="D31" s="139">
        <f t="shared" ref="D31:F31" si="3">D32</f>
        <v>1</v>
      </c>
      <c r="E31" s="190">
        <f t="shared" si="0"/>
        <v>0</v>
      </c>
      <c r="F31" s="170">
        <f t="shared" si="3"/>
        <v>1</v>
      </c>
    </row>
    <row r="32" spans="1:6" ht="35.25" customHeight="1" x14ac:dyDescent="0.2">
      <c r="A32" s="78" t="s">
        <v>35</v>
      </c>
      <c r="B32" s="17">
        <v>7520199990</v>
      </c>
      <c r="C32" s="8">
        <v>240</v>
      </c>
      <c r="D32" s="139">
        <v>1</v>
      </c>
      <c r="E32" s="190">
        <f t="shared" si="0"/>
        <v>0</v>
      </c>
      <c r="F32" s="170">
        <v>1</v>
      </c>
    </row>
    <row r="33" spans="1:6" s="21" customFormat="1" ht="35.25" customHeight="1" x14ac:dyDescent="0.2">
      <c r="A33" s="91" t="s">
        <v>209</v>
      </c>
      <c r="B33" s="57" t="s">
        <v>206</v>
      </c>
      <c r="C33" s="47"/>
      <c r="D33" s="188">
        <f>D34</f>
        <v>1.4</v>
      </c>
      <c r="E33" s="191">
        <f t="shared" si="0"/>
        <v>0</v>
      </c>
      <c r="F33" s="188">
        <f>F34</f>
        <v>1.4</v>
      </c>
    </row>
    <row r="34" spans="1:6" s="21" customFormat="1" ht="35.25" customHeight="1" x14ac:dyDescent="0.2">
      <c r="A34" s="74" t="s">
        <v>210</v>
      </c>
      <c r="B34" s="26" t="s">
        <v>207</v>
      </c>
      <c r="C34" s="22"/>
      <c r="D34" s="139">
        <f>D36</f>
        <v>1.4</v>
      </c>
      <c r="E34" s="190">
        <f t="shared" si="0"/>
        <v>0</v>
      </c>
      <c r="F34" s="170">
        <f>F36</f>
        <v>1.4</v>
      </c>
    </row>
    <row r="35" spans="1:6" s="21" customFormat="1" ht="35.25" customHeight="1" x14ac:dyDescent="0.2">
      <c r="A35" s="78" t="s">
        <v>76</v>
      </c>
      <c r="B35" s="26" t="s">
        <v>207</v>
      </c>
      <c r="C35" s="22">
        <v>200</v>
      </c>
      <c r="D35" s="139">
        <f>D36</f>
        <v>1.4</v>
      </c>
      <c r="E35" s="190">
        <f t="shared" si="0"/>
        <v>0</v>
      </c>
      <c r="F35" s="170">
        <f>F36</f>
        <v>1.4</v>
      </c>
    </row>
    <row r="36" spans="1:6" s="21" customFormat="1" ht="26.25" customHeight="1" x14ac:dyDescent="0.2">
      <c r="A36" s="76" t="s">
        <v>35</v>
      </c>
      <c r="B36" s="26" t="s">
        <v>207</v>
      </c>
      <c r="C36" s="22">
        <v>240</v>
      </c>
      <c r="D36" s="139">
        <v>1.4</v>
      </c>
      <c r="E36" s="190">
        <f t="shared" si="0"/>
        <v>0</v>
      </c>
      <c r="F36" s="170">
        <v>1.4</v>
      </c>
    </row>
    <row r="37" spans="1:6" ht="26.25" customHeight="1" x14ac:dyDescent="0.2">
      <c r="A37" s="88" t="s">
        <v>95</v>
      </c>
      <c r="B37" s="48" t="s">
        <v>92</v>
      </c>
      <c r="C37" s="49"/>
      <c r="D37" s="191">
        <v>18501.400000000001</v>
      </c>
      <c r="E37" s="191">
        <f t="shared" si="0"/>
        <v>-523</v>
      </c>
      <c r="F37" s="191">
        <v>17978.400000000001</v>
      </c>
    </row>
    <row r="38" spans="1:6" ht="42" customHeight="1" x14ac:dyDescent="0.2">
      <c r="A38" s="89" t="s">
        <v>72</v>
      </c>
      <c r="B38" s="7" t="s">
        <v>93</v>
      </c>
      <c r="C38" s="8" t="s">
        <v>33</v>
      </c>
      <c r="D38" s="139">
        <v>18156.099999999999</v>
      </c>
      <c r="E38" s="190">
        <f t="shared" si="0"/>
        <v>-523.04160000000047</v>
      </c>
      <c r="F38" s="170">
        <f>F39+F47+F50+F53+F59+F64+F67</f>
        <v>17633.058399999998</v>
      </c>
    </row>
    <row r="39" spans="1:6" ht="29.25" customHeight="1" x14ac:dyDescent="0.2">
      <c r="A39" s="89" t="s">
        <v>54</v>
      </c>
      <c r="B39" s="7" t="s">
        <v>103</v>
      </c>
      <c r="C39" s="8"/>
      <c r="D39" s="139">
        <f>D40+D42+D44</f>
        <v>4891.2999999999993</v>
      </c>
      <c r="E39" s="190">
        <f t="shared" si="0"/>
        <v>-668.69999999999891</v>
      </c>
      <c r="F39" s="170">
        <f>F40+F42+F44</f>
        <v>4222.6000000000004</v>
      </c>
    </row>
    <row r="40" spans="1:6" ht="49.5" customHeight="1" x14ac:dyDescent="0.2">
      <c r="A40" s="78" t="s">
        <v>37</v>
      </c>
      <c r="B40" s="7" t="s">
        <v>103</v>
      </c>
      <c r="C40" s="8" t="s">
        <v>38</v>
      </c>
      <c r="D40" s="139">
        <f>D41</f>
        <v>4674</v>
      </c>
      <c r="E40" s="190">
        <f t="shared" si="0"/>
        <v>-659</v>
      </c>
      <c r="F40" s="170">
        <f>F41</f>
        <v>4015</v>
      </c>
    </row>
    <row r="41" spans="1:6" ht="18" customHeight="1" x14ac:dyDescent="0.2">
      <c r="A41" s="78" t="s">
        <v>39</v>
      </c>
      <c r="B41" s="7" t="s">
        <v>103</v>
      </c>
      <c r="C41" s="8" t="s">
        <v>40</v>
      </c>
      <c r="D41" s="139">
        <v>4674</v>
      </c>
      <c r="E41" s="190">
        <f t="shared" si="0"/>
        <v>-659</v>
      </c>
      <c r="F41" s="170">
        <f>'расходы по структуре. 2019 '!I53</f>
        <v>4015</v>
      </c>
    </row>
    <row r="42" spans="1:6" ht="23.25" customHeight="1" x14ac:dyDescent="0.2">
      <c r="A42" s="78" t="s">
        <v>76</v>
      </c>
      <c r="B42" s="7" t="s">
        <v>103</v>
      </c>
      <c r="C42" s="8" t="s">
        <v>34</v>
      </c>
      <c r="D42" s="139">
        <f>D43</f>
        <v>156.9</v>
      </c>
      <c r="E42" s="190">
        <f t="shared" si="0"/>
        <v>-9.5999999999999943</v>
      </c>
      <c r="F42" s="170">
        <f>F43</f>
        <v>147.30000000000001</v>
      </c>
    </row>
    <row r="43" spans="1:6" ht="22.5" customHeight="1" x14ac:dyDescent="0.2">
      <c r="A43" s="78" t="s">
        <v>35</v>
      </c>
      <c r="B43" s="7" t="s">
        <v>103</v>
      </c>
      <c r="C43" s="8" t="s">
        <v>36</v>
      </c>
      <c r="D43" s="139">
        <v>156.9</v>
      </c>
      <c r="E43" s="190">
        <f t="shared" si="0"/>
        <v>-9.5999999999999943</v>
      </c>
      <c r="F43" s="170">
        <f>'расходы по структуре. 2019 '!I58</f>
        <v>147.30000000000001</v>
      </c>
    </row>
    <row r="44" spans="1:6" ht="18" customHeight="1" x14ac:dyDescent="0.2">
      <c r="A44" s="78" t="s">
        <v>43</v>
      </c>
      <c r="B44" s="7" t="s">
        <v>103</v>
      </c>
      <c r="C44" s="8" t="s">
        <v>44</v>
      </c>
      <c r="D44" s="139">
        <f>D46+D45</f>
        <v>60.4</v>
      </c>
      <c r="E44" s="190">
        <f t="shared" si="0"/>
        <v>-9.9999999999994316E-2</v>
      </c>
      <c r="F44" s="170">
        <f>F45+F46</f>
        <v>60.300000000000004</v>
      </c>
    </row>
    <row r="45" spans="1:6" s="21" customFormat="1" ht="18" customHeight="1" x14ac:dyDescent="0.2">
      <c r="A45" s="78" t="s">
        <v>202</v>
      </c>
      <c r="B45" s="7" t="s">
        <v>103</v>
      </c>
      <c r="C45" s="22">
        <v>830</v>
      </c>
      <c r="D45" s="139">
        <v>2.8</v>
      </c>
      <c r="E45" s="190">
        <f t="shared" si="0"/>
        <v>-9.9999999999999645E-2</v>
      </c>
      <c r="F45" s="170">
        <f>'расходы по структуре. 2019 '!I61</f>
        <v>2.7</v>
      </c>
    </row>
    <row r="46" spans="1:6" ht="18" customHeight="1" x14ac:dyDescent="0.2">
      <c r="A46" s="78" t="s">
        <v>45</v>
      </c>
      <c r="B46" s="7" t="s">
        <v>103</v>
      </c>
      <c r="C46" s="8" t="s">
        <v>46</v>
      </c>
      <c r="D46" s="139">
        <v>57.6</v>
      </c>
      <c r="E46" s="190">
        <f t="shared" si="0"/>
        <v>0</v>
      </c>
      <c r="F46" s="170">
        <f>'расходы по структуре. 2019 '!I63</f>
        <v>57.6</v>
      </c>
    </row>
    <row r="47" spans="1:6" ht="18" customHeight="1" x14ac:dyDescent="0.2">
      <c r="A47" s="89" t="s">
        <v>51</v>
      </c>
      <c r="B47" s="7" t="s">
        <v>94</v>
      </c>
      <c r="C47" s="8" t="s">
        <v>33</v>
      </c>
      <c r="D47" s="139">
        <f t="shared" ref="D47:F48" si="4">D48</f>
        <v>1875</v>
      </c>
      <c r="E47" s="190">
        <f t="shared" si="0"/>
        <v>-40</v>
      </c>
      <c r="F47" s="170">
        <f t="shared" si="4"/>
        <v>1835</v>
      </c>
    </row>
    <row r="48" spans="1:6" ht="50.25" customHeight="1" x14ac:dyDescent="0.2">
      <c r="A48" s="78" t="s">
        <v>37</v>
      </c>
      <c r="B48" s="7" t="s">
        <v>94</v>
      </c>
      <c r="C48" s="8" t="s">
        <v>38</v>
      </c>
      <c r="D48" s="139">
        <f t="shared" si="4"/>
        <v>1875</v>
      </c>
      <c r="E48" s="190">
        <f t="shared" si="0"/>
        <v>-40</v>
      </c>
      <c r="F48" s="170">
        <f t="shared" si="4"/>
        <v>1835</v>
      </c>
    </row>
    <row r="49" spans="1:6" ht="22.5" customHeight="1" x14ac:dyDescent="0.2">
      <c r="A49" s="78" t="s">
        <v>41</v>
      </c>
      <c r="B49" s="7" t="s">
        <v>94</v>
      </c>
      <c r="C49" s="8" t="s">
        <v>42</v>
      </c>
      <c r="D49" s="139">
        <v>1875</v>
      </c>
      <c r="E49" s="190">
        <f t="shared" si="0"/>
        <v>-40</v>
      </c>
      <c r="F49" s="170">
        <f>'расходы по структуре. 2019 '!I14</f>
        <v>1835</v>
      </c>
    </row>
    <row r="50" spans="1:6" ht="18" customHeight="1" x14ac:dyDescent="0.2">
      <c r="A50" s="89" t="s">
        <v>25</v>
      </c>
      <c r="B50" s="7" t="s">
        <v>96</v>
      </c>
      <c r="C50" s="8" t="s">
        <v>33</v>
      </c>
      <c r="D50" s="139">
        <f t="shared" ref="D50:F51" si="5">D51</f>
        <v>10423.212</v>
      </c>
      <c r="E50" s="190">
        <f t="shared" si="0"/>
        <v>183.72639999999956</v>
      </c>
      <c r="F50" s="170">
        <f t="shared" si="5"/>
        <v>10606.938399999999</v>
      </c>
    </row>
    <row r="51" spans="1:6" ht="43.5" customHeight="1" x14ac:dyDescent="0.2">
      <c r="A51" s="78" t="s">
        <v>37</v>
      </c>
      <c r="B51" s="7" t="s">
        <v>96</v>
      </c>
      <c r="C51" s="8" t="s">
        <v>38</v>
      </c>
      <c r="D51" s="139">
        <f t="shared" si="5"/>
        <v>10423.212</v>
      </c>
      <c r="E51" s="190">
        <f t="shared" si="0"/>
        <v>183.72639999999956</v>
      </c>
      <c r="F51" s="170">
        <f t="shared" si="5"/>
        <v>10606.938399999999</v>
      </c>
    </row>
    <row r="52" spans="1:6" ht="21.75" customHeight="1" x14ac:dyDescent="0.2">
      <c r="A52" s="78" t="s">
        <v>41</v>
      </c>
      <c r="B52" s="7" t="s">
        <v>96</v>
      </c>
      <c r="C52" s="8" t="s">
        <v>42</v>
      </c>
      <c r="D52" s="139">
        <v>10423.212</v>
      </c>
      <c r="E52" s="190">
        <f t="shared" si="0"/>
        <v>183.72639999999956</v>
      </c>
      <c r="F52" s="213">
        <f>'расходы по структуре. 2019 '!I22</f>
        <v>10606.938399999999</v>
      </c>
    </row>
    <row r="53" spans="1:6" ht="18" customHeight="1" x14ac:dyDescent="0.2">
      <c r="A53" s="92" t="s">
        <v>53</v>
      </c>
      <c r="B53" s="7" t="s">
        <v>102</v>
      </c>
      <c r="C53" s="8"/>
      <c r="D53" s="139">
        <f>D56</f>
        <v>102.7</v>
      </c>
      <c r="E53" s="190">
        <f t="shared" si="0"/>
        <v>2</v>
      </c>
      <c r="F53" s="170">
        <f>F56+F54</f>
        <v>104.7</v>
      </c>
    </row>
    <row r="54" spans="1:6" s="166" customFormat="1" ht="24.75" customHeight="1" x14ac:dyDescent="0.2">
      <c r="A54" s="206" t="s">
        <v>76</v>
      </c>
      <c r="B54" s="173" t="s">
        <v>102</v>
      </c>
      <c r="C54" s="175">
        <v>200</v>
      </c>
      <c r="D54" s="170">
        <v>0</v>
      </c>
      <c r="E54" s="169">
        <f t="shared" si="0"/>
        <v>1.6</v>
      </c>
      <c r="F54" s="170">
        <f>F55</f>
        <v>1.6</v>
      </c>
    </row>
    <row r="55" spans="1:6" s="166" customFormat="1" ht="27" customHeight="1" x14ac:dyDescent="0.2">
      <c r="A55" s="206" t="s">
        <v>35</v>
      </c>
      <c r="B55" s="173" t="s">
        <v>102</v>
      </c>
      <c r="C55" s="175">
        <v>240</v>
      </c>
      <c r="D55" s="170">
        <v>0</v>
      </c>
      <c r="E55" s="169">
        <f t="shared" si="0"/>
        <v>1.6</v>
      </c>
      <c r="F55" s="170">
        <v>1.6</v>
      </c>
    </row>
    <row r="56" spans="1:6" ht="18" customHeight="1" x14ac:dyDescent="0.2">
      <c r="A56" s="78" t="s">
        <v>43</v>
      </c>
      <c r="B56" s="7" t="s">
        <v>102</v>
      </c>
      <c r="C56" s="8" t="s">
        <v>44</v>
      </c>
      <c r="D56" s="139">
        <f>D58+D57</f>
        <v>102.7</v>
      </c>
      <c r="E56" s="190">
        <f t="shared" si="0"/>
        <v>0.40000000000000568</v>
      </c>
      <c r="F56" s="170">
        <f>F58+F57</f>
        <v>103.10000000000001</v>
      </c>
    </row>
    <row r="57" spans="1:6" s="21" customFormat="1" ht="18" customHeight="1" x14ac:dyDescent="0.2">
      <c r="A57" s="78" t="s">
        <v>202</v>
      </c>
      <c r="B57" s="7" t="s">
        <v>102</v>
      </c>
      <c r="C57" s="22">
        <v>830</v>
      </c>
      <c r="D57" s="139">
        <v>2.7</v>
      </c>
      <c r="E57" s="190">
        <f t="shared" si="0"/>
        <v>0</v>
      </c>
      <c r="F57" s="170">
        <f>'расходы по структуре. 2019 '!I72</f>
        <v>2.7</v>
      </c>
    </row>
    <row r="58" spans="1:6" ht="21" customHeight="1" x14ac:dyDescent="0.2">
      <c r="A58" s="78" t="s">
        <v>45</v>
      </c>
      <c r="B58" s="7" t="s">
        <v>102</v>
      </c>
      <c r="C58" s="8" t="s">
        <v>46</v>
      </c>
      <c r="D58" s="139">
        <v>100</v>
      </c>
      <c r="E58" s="190">
        <f t="shared" si="0"/>
        <v>0.40000000000000568</v>
      </c>
      <c r="F58" s="170">
        <f>'расходы по структуре. 2019 '!I74</f>
        <v>100.4</v>
      </c>
    </row>
    <row r="59" spans="1:6" ht="51" customHeight="1" x14ac:dyDescent="0.2">
      <c r="A59" s="78" t="s">
        <v>185</v>
      </c>
      <c r="B59" s="15">
        <v>7700182671</v>
      </c>
      <c r="C59" s="22"/>
      <c r="D59" s="139">
        <f>D62+D60</f>
        <v>830.34</v>
      </c>
      <c r="E59" s="190">
        <f t="shared" si="0"/>
        <v>0</v>
      </c>
      <c r="F59" s="170">
        <f>F62+F60</f>
        <v>830.34</v>
      </c>
    </row>
    <row r="60" spans="1:6" s="21" customFormat="1" ht="23.25" customHeight="1" x14ac:dyDescent="0.2">
      <c r="A60" s="78" t="s">
        <v>76</v>
      </c>
      <c r="B60" s="15">
        <v>7700182671</v>
      </c>
      <c r="C60" s="22">
        <v>200</v>
      </c>
      <c r="D60" s="139">
        <v>0.02</v>
      </c>
      <c r="E60" s="190">
        <f t="shared" si="0"/>
        <v>0</v>
      </c>
      <c r="F60" s="170">
        <v>0.02</v>
      </c>
    </row>
    <row r="61" spans="1:6" s="21" customFormat="1" ht="30.75" customHeight="1" x14ac:dyDescent="0.2">
      <c r="A61" s="78" t="s">
        <v>35</v>
      </c>
      <c r="B61" s="15">
        <v>7700182671</v>
      </c>
      <c r="C61" s="22">
        <v>240</v>
      </c>
      <c r="D61" s="139">
        <v>0.02</v>
      </c>
      <c r="E61" s="190">
        <f t="shared" si="0"/>
        <v>0</v>
      </c>
      <c r="F61" s="170">
        <f>'расходы по структуре. 2019 '!I183</f>
        <v>0.02</v>
      </c>
    </row>
    <row r="62" spans="1:6" s="21" customFormat="1" ht="18.75" customHeight="1" x14ac:dyDescent="0.2">
      <c r="A62" s="78" t="s">
        <v>49</v>
      </c>
      <c r="B62" s="15">
        <v>7700182671</v>
      </c>
      <c r="C62" s="22">
        <v>500</v>
      </c>
      <c r="D62" s="139">
        <f>D63</f>
        <v>830.32</v>
      </c>
      <c r="E62" s="190">
        <f t="shared" si="0"/>
        <v>0</v>
      </c>
      <c r="F62" s="170">
        <f>F63</f>
        <v>830.32</v>
      </c>
    </row>
    <row r="63" spans="1:6" s="21" customFormat="1" ht="16.5" customHeight="1" x14ac:dyDescent="0.2">
      <c r="A63" s="78" t="s">
        <v>32</v>
      </c>
      <c r="B63" s="15">
        <v>7700182671</v>
      </c>
      <c r="C63" s="22">
        <v>540</v>
      </c>
      <c r="D63" s="139">
        <v>830.32</v>
      </c>
      <c r="E63" s="190">
        <f t="shared" si="0"/>
        <v>0</v>
      </c>
      <c r="F63" s="170">
        <f>'расходы по структуре. 2019 '!I187</f>
        <v>830.32</v>
      </c>
    </row>
    <row r="64" spans="1:6" ht="46.5" customHeight="1" x14ac:dyDescent="0.2">
      <c r="A64" s="78" t="s">
        <v>62</v>
      </c>
      <c r="B64" s="7" t="s">
        <v>97</v>
      </c>
      <c r="C64" s="22"/>
      <c r="D64" s="139">
        <f t="shared" ref="D64:F65" si="6">D65</f>
        <v>7.8</v>
      </c>
      <c r="E64" s="190">
        <f t="shared" si="0"/>
        <v>0</v>
      </c>
      <c r="F64" s="170">
        <f t="shared" si="6"/>
        <v>7.8</v>
      </c>
    </row>
    <row r="65" spans="1:6" ht="18" customHeight="1" x14ac:dyDescent="0.2">
      <c r="A65" s="78" t="s">
        <v>49</v>
      </c>
      <c r="B65" s="7" t="s">
        <v>97</v>
      </c>
      <c r="C65" s="8">
        <v>500</v>
      </c>
      <c r="D65" s="139">
        <f t="shared" si="6"/>
        <v>7.8</v>
      </c>
      <c r="E65" s="190">
        <f t="shared" si="0"/>
        <v>0</v>
      </c>
      <c r="F65" s="170">
        <f t="shared" si="6"/>
        <v>7.8</v>
      </c>
    </row>
    <row r="66" spans="1:6" ht="18" customHeight="1" x14ac:dyDescent="0.2">
      <c r="A66" s="78" t="s">
        <v>32</v>
      </c>
      <c r="B66" s="7" t="s">
        <v>97</v>
      </c>
      <c r="C66" s="8">
        <v>540</v>
      </c>
      <c r="D66" s="139">
        <f>7.2+0.6</f>
        <v>7.8</v>
      </c>
      <c r="E66" s="190">
        <f t="shared" si="0"/>
        <v>0</v>
      </c>
      <c r="F66" s="170">
        <f>'расходы по структуре. 2019 '!I31+'расходы по структуре. 2019 '!I190</f>
        <v>7.8</v>
      </c>
    </row>
    <row r="67" spans="1:6" ht="32.25" customHeight="1" x14ac:dyDescent="0.2">
      <c r="A67" s="78" t="s">
        <v>186</v>
      </c>
      <c r="B67" s="15" t="s">
        <v>124</v>
      </c>
      <c r="C67" s="8"/>
      <c r="D67" s="139">
        <f>+D68</f>
        <v>25.68</v>
      </c>
      <c r="E67" s="190">
        <f t="shared" si="0"/>
        <v>0</v>
      </c>
      <c r="F67" s="170">
        <f>+F68</f>
        <v>25.68</v>
      </c>
    </row>
    <row r="68" spans="1:6" s="21" customFormat="1" ht="16.5" customHeight="1" x14ac:dyDescent="0.2">
      <c r="A68" s="78" t="s">
        <v>49</v>
      </c>
      <c r="B68" s="15" t="s">
        <v>124</v>
      </c>
      <c r="C68" s="22">
        <v>500</v>
      </c>
      <c r="D68" s="139">
        <f>D69</f>
        <v>25.68</v>
      </c>
      <c r="E68" s="190">
        <f t="shared" si="0"/>
        <v>0</v>
      </c>
      <c r="F68" s="170">
        <f>F69</f>
        <v>25.68</v>
      </c>
    </row>
    <row r="69" spans="1:6" s="21" customFormat="1" ht="17.25" customHeight="1" x14ac:dyDescent="0.2">
      <c r="A69" s="78" t="s">
        <v>32</v>
      </c>
      <c r="B69" s="15" t="s">
        <v>124</v>
      </c>
      <c r="C69" s="22">
        <v>540</v>
      </c>
      <c r="D69" s="139">
        <v>25.68</v>
      </c>
      <c r="E69" s="190">
        <f t="shared" si="0"/>
        <v>0</v>
      </c>
      <c r="F69" s="170">
        <f>'расходы по структуре. 2019 '!I182</f>
        <v>25.68</v>
      </c>
    </row>
    <row r="70" spans="1:6" s="63" customFormat="1" ht="24.75" customHeight="1" x14ac:dyDescent="0.2">
      <c r="A70" s="78" t="s">
        <v>215</v>
      </c>
      <c r="B70" s="7" t="s">
        <v>213</v>
      </c>
      <c r="C70" s="22"/>
      <c r="D70" s="140">
        <f>D71</f>
        <v>5.6050000000000004</v>
      </c>
      <c r="E70" s="190">
        <v>0</v>
      </c>
      <c r="F70" s="169">
        <f>F71</f>
        <v>5.6050000000000004</v>
      </c>
    </row>
    <row r="71" spans="1:6" s="63" customFormat="1" ht="18" customHeight="1" x14ac:dyDescent="0.2">
      <c r="A71" s="78" t="s">
        <v>53</v>
      </c>
      <c r="B71" s="7" t="s">
        <v>214</v>
      </c>
      <c r="C71" s="22">
        <v>200</v>
      </c>
      <c r="D71" s="140">
        <f>D72</f>
        <v>5.6050000000000004</v>
      </c>
      <c r="E71" s="190">
        <v>0</v>
      </c>
      <c r="F71" s="169">
        <f>F72</f>
        <v>5.6050000000000004</v>
      </c>
    </row>
    <row r="72" spans="1:6" s="63" customFormat="1" ht="30" customHeight="1" x14ac:dyDescent="0.2">
      <c r="A72" s="78" t="s">
        <v>35</v>
      </c>
      <c r="B72" s="7" t="s">
        <v>214</v>
      </c>
      <c r="C72" s="22">
        <v>240</v>
      </c>
      <c r="D72" s="140">
        <v>5.6050000000000004</v>
      </c>
      <c r="E72" s="190">
        <v>0</v>
      </c>
      <c r="F72" s="169">
        <f>D72</f>
        <v>5.6050000000000004</v>
      </c>
    </row>
    <row r="73" spans="1:6" ht="32.25" customHeight="1" x14ac:dyDescent="0.2">
      <c r="A73" s="89" t="s">
        <v>370</v>
      </c>
      <c r="B73" s="7" t="s">
        <v>120</v>
      </c>
      <c r="C73" s="22" t="s">
        <v>33</v>
      </c>
      <c r="D73" s="149">
        <f t="shared" ref="D73:F75" si="7">D74</f>
        <v>339.8</v>
      </c>
      <c r="E73" s="190">
        <f t="shared" si="0"/>
        <v>1.999999999998181E-2</v>
      </c>
      <c r="F73" s="190">
        <f t="shared" si="7"/>
        <v>339.82</v>
      </c>
    </row>
    <row r="74" spans="1:6" ht="20.25" customHeight="1" x14ac:dyDescent="0.2">
      <c r="A74" s="89" t="s">
        <v>30</v>
      </c>
      <c r="B74" s="7" t="s">
        <v>121</v>
      </c>
      <c r="C74" s="8"/>
      <c r="D74" s="139">
        <f t="shared" si="7"/>
        <v>339.8</v>
      </c>
      <c r="E74" s="190">
        <f t="shared" si="0"/>
        <v>1.999999999998181E-2</v>
      </c>
      <c r="F74" s="170">
        <f t="shared" si="7"/>
        <v>339.82</v>
      </c>
    </row>
    <row r="75" spans="1:6" ht="24.75" customHeight="1" x14ac:dyDescent="0.2">
      <c r="A75" s="78" t="s">
        <v>76</v>
      </c>
      <c r="B75" s="7" t="s">
        <v>121</v>
      </c>
      <c r="C75" s="8" t="s">
        <v>34</v>
      </c>
      <c r="D75" s="139">
        <f t="shared" si="7"/>
        <v>339.8</v>
      </c>
      <c r="E75" s="190">
        <f t="shared" ref="E75:E142" si="8">F75-D75</f>
        <v>1.999999999998181E-2</v>
      </c>
      <c r="F75" s="170">
        <f t="shared" si="7"/>
        <v>339.82</v>
      </c>
    </row>
    <row r="76" spans="1:6" ht="24.75" customHeight="1" x14ac:dyDescent="0.2">
      <c r="A76" s="78" t="s">
        <v>35</v>
      </c>
      <c r="B76" s="7" t="s">
        <v>121</v>
      </c>
      <c r="C76" s="8" t="s">
        <v>36</v>
      </c>
      <c r="D76" s="139">
        <v>339.8</v>
      </c>
      <c r="E76" s="190">
        <f t="shared" si="8"/>
        <v>1.999999999998181E-2</v>
      </c>
      <c r="F76" s="170">
        <f>'расходы по структуре. 2019 '!I175</f>
        <v>339.82</v>
      </c>
    </row>
    <row r="77" spans="1:6" ht="32.25" customHeight="1" x14ac:dyDescent="0.2">
      <c r="A77" s="88" t="s">
        <v>141</v>
      </c>
      <c r="B77" s="49">
        <v>7800000000</v>
      </c>
      <c r="C77" s="49"/>
      <c r="D77" s="191">
        <f>D78+D87+D101</f>
        <v>8151.51</v>
      </c>
      <c r="E77" s="191">
        <f t="shared" si="8"/>
        <v>-342.68856000000051</v>
      </c>
      <c r="F77" s="208">
        <f>F78+F87+F101</f>
        <v>7808.8214399999997</v>
      </c>
    </row>
    <row r="78" spans="1:6" ht="19.5" customHeight="1" x14ac:dyDescent="0.2">
      <c r="A78" s="89" t="s">
        <v>155</v>
      </c>
      <c r="B78" s="7" t="s">
        <v>157</v>
      </c>
      <c r="C78" s="8" t="s">
        <v>33</v>
      </c>
      <c r="D78" s="139">
        <v>6958.1</v>
      </c>
      <c r="E78" s="190">
        <f t="shared" si="8"/>
        <v>-342.68856000000051</v>
      </c>
      <c r="F78" s="210">
        <f>F80</f>
        <v>6615.4114399999999</v>
      </c>
    </row>
    <row r="79" spans="1:6" ht="24" customHeight="1" x14ac:dyDescent="0.2">
      <c r="A79" s="89" t="s">
        <v>156</v>
      </c>
      <c r="B79" s="7" t="s">
        <v>158</v>
      </c>
      <c r="C79" s="8"/>
      <c r="D79" s="139">
        <f>D80</f>
        <v>6958.09</v>
      </c>
      <c r="E79" s="190">
        <f t="shared" si="8"/>
        <v>-342.67856000000029</v>
      </c>
      <c r="F79" s="210">
        <f>F80</f>
        <v>6615.4114399999999</v>
      </c>
    </row>
    <row r="80" spans="1:6" ht="25.5" customHeight="1" x14ac:dyDescent="0.2">
      <c r="A80" s="89" t="s">
        <v>52</v>
      </c>
      <c r="B80" s="7" t="s">
        <v>159</v>
      </c>
      <c r="C80" s="8" t="s">
        <v>33</v>
      </c>
      <c r="D80" s="139">
        <f>D81+D83+D85</f>
        <v>6958.09</v>
      </c>
      <c r="E80" s="190">
        <f t="shared" si="8"/>
        <v>-342.67856000000029</v>
      </c>
      <c r="F80" s="210">
        <f>F81+F83+F85</f>
        <v>6615.4114399999999</v>
      </c>
    </row>
    <row r="81" spans="1:6" ht="49.5" customHeight="1" x14ac:dyDescent="0.2">
      <c r="A81" s="78" t="s">
        <v>37</v>
      </c>
      <c r="B81" s="7" t="s">
        <v>159</v>
      </c>
      <c r="C81" s="8" t="s">
        <v>38</v>
      </c>
      <c r="D81" s="139">
        <f>D82</f>
        <v>6157.9</v>
      </c>
      <c r="E81" s="190">
        <f t="shared" si="8"/>
        <v>-387.69904999999926</v>
      </c>
      <c r="F81" s="210">
        <f>F82</f>
        <v>5770.2009500000004</v>
      </c>
    </row>
    <row r="82" spans="1:6" ht="18" customHeight="1" x14ac:dyDescent="0.2">
      <c r="A82" s="78" t="s">
        <v>39</v>
      </c>
      <c r="B82" s="7" t="s">
        <v>159</v>
      </c>
      <c r="C82" s="8" t="s">
        <v>40</v>
      </c>
      <c r="D82" s="139">
        <v>6157.9</v>
      </c>
      <c r="E82" s="190">
        <f t="shared" si="8"/>
        <v>-387.69904999999926</v>
      </c>
      <c r="F82" s="210">
        <f>'расходы по структуре. 2019 '!I267</f>
        <v>5770.2009500000004</v>
      </c>
    </row>
    <row r="83" spans="1:6" ht="27" customHeight="1" x14ac:dyDescent="0.2">
      <c r="A83" s="78" t="s">
        <v>76</v>
      </c>
      <c r="B83" s="7" t="s">
        <v>159</v>
      </c>
      <c r="C83" s="8" t="s">
        <v>34</v>
      </c>
      <c r="D83" s="139">
        <f>D84</f>
        <v>777.8</v>
      </c>
      <c r="E83" s="190">
        <f t="shared" si="8"/>
        <v>45.010490000000118</v>
      </c>
      <c r="F83" s="210">
        <f>F84</f>
        <v>822.81049000000007</v>
      </c>
    </row>
    <row r="84" spans="1:6" ht="27" customHeight="1" x14ac:dyDescent="0.2">
      <c r="A84" s="78" t="s">
        <v>35</v>
      </c>
      <c r="B84" s="7" t="s">
        <v>159</v>
      </c>
      <c r="C84" s="8" t="s">
        <v>36</v>
      </c>
      <c r="D84" s="139">
        <v>777.8</v>
      </c>
      <c r="E84" s="190">
        <f t="shared" si="8"/>
        <v>45.010490000000118</v>
      </c>
      <c r="F84" s="212">
        <f>'расходы по структуре. 2019 '!I272</f>
        <v>822.81049000000007</v>
      </c>
    </row>
    <row r="85" spans="1:6" ht="18" customHeight="1" x14ac:dyDescent="0.2">
      <c r="A85" s="78" t="s">
        <v>43</v>
      </c>
      <c r="B85" s="7" t="s">
        <v>159</v>
      </c>
      <c r="C85" s="8" t="s">
        <v>44</v>
      </c>
      <c r="D85" s="139">
        <f>D86</f>
        <v>22.39</v>
      </c>
      <c r="E85" s="190">
        <f t="shared" si="8"/>
        <v>9.9999999999980105E-3</v>
      </c>
      <c r="F85" s="210">
        <f>F86</f>
        <v>22.4</v>
      </c>
    </row>
    <row r="86" spans="1:6" ht="18" customHeight="1" x14ac:dyDescent="0.2">
      <c r="A86" s="78" t="s">
        <v>45</v>
      </c>
      <c r="B86" s="7" t="s">
        <v>159</v>
      </c>
      <c r="C86" s="8" t="s">
        <v>46</v>
      </c>
      <c r="D86" s="139">
        <v>22.39</v>
      </c>
      <c r="E86" s="190">
        <f t="shared" si="8"/>
        <v>9.9999999999980105E-3</v>
      </c>
      <c r="F86" s="210">
        <f>'расходы по структуре. 2019 '!I275</f>
        <v>22.4</v>
      </c>
    </row>
    <row r="87" spans="1:6" ht="26.25" customHeight="1" x14ac:dyDescent="0.2">
      <c r="A87" s="89" t="s">
        <v>143</v>
      </c>
      <c r="B87" s="7" t="s">
        <v>142</v>
      </c>
      <c r="C87" s="8" t="s">
        <v>33</v>
      </c>
      <c r="D87" s="139">
        <f>D88+D95+D99</f>
        <v>1175.4099999999999</v>
      </c>
      <c r="E87" s="190">
        <f t="shared" si="8"/>
        <v>0</v>
      </c>
      <c r="F87" s="210">
        <f>F88+F95+F99</f>
        <v>1175.4100000000001</v>
      </c>
    </row>
    <row r="88" spans="1:6" s="21" customFormat="1" ht="15" customHeight="1" x14ac:dyDescent="0.2">
      <c r="A88" s="89" t="s">
        <v>57</v>
      </c>
      <c r="B88" s="7" t="s">
        <v>144</v>
      </c>
      <c r="C88" s="22"/>
      <c r="D88" s="139">
        <v>1041.0999999999999</v>
      </c>
      <c r="E88" s="190">
        <f t="shared" si="8"/>
        <v>0</v>
      </c>
      <c r="F88" s="210">
        <f>F89</f>
        <v>1041.1000000000001</v>
      </c>
    </row>
    <row r="89" spans="1:6" s="21" customFormat="1" ht="26.25" customHeight="1" x14ac:dyDescent="0.2">
      <c r="A89" s="89" t="s">
        <v>52</v>
      </c>
      <c r="B89" s="7" t="s">
        <v>145</v>
      </c>
      <c r="C89" s="22"/>
      <c r="D89" s="139">
        <f>D90+D92</f>
        <v>1041.0999999999999</v>
      </c>
      <c r="E89" s="190">
        <f t="shared" si="8"/>
        <v>0</v>
      </c>
      <c r="F89" s="210">
        <f>F90+F92</f>
        <v>1041.1000000000001</v>
      </c>
    </row>
    <row r="90" spans="1:6" ht="50.25" customHeight="1" x14ac:dyDescent="0.2">
      <c r="A90" s="78" t="s">
        <v>37</v>
      </c>
      <c r="B90" s="7" t="s">
        <v>145</v>
      </c>
      <c r="C90" s="8" t="s">
        <v>38</v>
      </c>
      <c r="D90" s="139">
        <f>D91</f>
        <v>954.3</v>
      </c>
      <c r="E90" s="190">
        <f t="shared" si="8"/>
        <v>0</v>
      </c>
      <c r="F90" s="210">
        <f>F91</f>
        <v>954.30000000000007</v>
      </c>
    </row>
    <row r="91" spans="1:6" ht="23.25" customHeight="1" x14ac:dyDescent="0.2">
      <c r="A91" s="78" t="s">
        <v>39</v>
      </c>
      <c r="B91" s="7" t="s">
        <v>145</v>
      </c>
      <c r="C91" s="8" t="s">
        <v>40</v>
      </c>
      <c r="D91" s="139">
        <v>954.3</v>
      </c>
      <c r="E91" s="190">
        <f t="shared" si="8"/>
        <v>0</v>
      </c>
      <c r="F91" s="210">
        <f>'расходы по структуре. 2019 '!I240</f>
        <v>954.30000000000007</v>
      </c>
    </row>
    <row r="92" spans="1:6" ht="33.75" customHeight="1" x14ac:dyDescent="0.2">
      <c r="A92" s="78" t="s">
        <v>76</v>
      </c>
      <c r="B92" s="7" t="s">
        <v>145</v>
      </c>
      <c r="C92" s="8" t="s">
        <v>34</v>
      </c>
      <c r="D92" s="139">
        <f>D93</f>
        <v>86.8</v>
      </c>
      <c r="E92" s="190">
        <f t="shared" si="8"/>
        <v>0</v>
      </c>
      <c r="F92" s="210">
        <f>F93</f>
        <v>86.8</v>
      </c>
    </row>
    <row r="93" spans="1:6" ht="29.25" customHeight="1" x14ac:dyDescent="0.2">
      <c r="A93" s="78" t="s">
        <v>35</v>
      </c>
      <c r="B93" s="7" t="s">
        <v>145</v>
      </c>
      <c r="C93" s="8" t="s">
        <v>36</v>
      </c>
      <c r="D93" s="139">
        <v>86.8</v>
      </c>
      <c r="E93" s="190">
        <f t="shared" si="8"/>
        <v>0</v>
      </c>
      <c r="F93" s="210">
        <f>'расходы по структуре. 2019 '!I244</f>
        <v>86.8</v>
      </c>
    </row>
    <row r="94" spans="1:6" ht="16.5" customHeight="1" x14ac:dyDescent="0.2">
      <c r="A94" s="78" t="s">
        <v>147</v>
      </c>
      <c r="B94" s="7" t="s">
        <v>148</v>
      </c>
      <c r="C94" s="22"/>
      <c r="D94" s="139">
        <f>D170</f>
        <v>4898.8</v>
      </c>
      <c r="E94" s="190">
        <f t="shared" si="8"/>
        <v>58.699999999999818</v>
      </c>
      <c r="F94" s="210">
        <f>F170</f>
        <v>4957.5</v>
      </c>
    </row>
    <row r="95" spans="1:6" ht="38.25" customHeight="1" x14ac:dyDescent="0.2">
      <c r="A95" s="76" t="s">
        <v>198</v>
      </c>
      <c r="B95" s="52" t="s">
        <v>193</v>
      </c>
      <c r="C95" s="8"/>
      <c r="D95" s="139">
        <f t="shared" ref="D95:F95" si="9">D96</f>
        <v>6.71</v>
      </c>
      <c r="E95" s="190">
        <f t="shared" si="8"/>
        <v>0</v>
      </c>
      <c r="F95" s="210">
        <f t="shared" si="9"/>
        <v>6.71</v>
      </c>
    </row>
    <row r="96" spans="1:6" ht="35.25" customHeight="1" x14ac:dyDescent="0.2">
      <c r="A96" s="78" t="s">
        <v>76</v>
      </c>
      <c r="B96" s="52" t="s">
        <v>193</v>
      </c>
      <c r="C96" s="8" t="s">
        <v>34</v>
      </c>
      <c r="D96" s="139">
        <f>D97</f>
        <v>6.71</v>
      </c>
      <c r="E96" s="190">
        <f t="shared" si="8"/>
        <v>0</v>
      </c>
      <c r="F96" s="210">
        <f>F97</f>
        <v>6.71</v>
      </c>
    </row>
    <row r="97" spans="1:6" ht="23.25" customHeight="1" x14ac:dyDescent="0.2">
      <c r="A97" s="78" t="s">
        <v>35</v>
      </c>
      <c r="B97" s="52" t="s">
        <v>193</v>
      </c>
      <c r="C97" s="8" t="s">
        <v>36</v>
      </c>
      <c r="D97" s="139">
        <v>6.71</v>
      </c>
      <c r="E97" s="190">
        <f t="shared" si="8"/>
        <v>0</v>
      </c>
      <c r="F97" s="210">
        <f>'расходы по структуре. 2019 '!I252</f>
        <v>6.71</v>
      </c>
    </row>
    <row r="98" spans="1:6" s="21" customFormat="1" ht="23.25" customHeight="1" x14ac:dyDescent="0.2">
      <c r="A98" s="78" t="s">
        <v>199</v>
      </c>
      <c r="B98" s="51" t="s">
        <v>192</v>
      </c>
      <c r="C98" s="22"/>
      <c r="D98" s="139">
        <f>D99</f>
        <v>127.6</v>
      </c>
      <c r="E98" s="190">
        <f t="shared" si="8"/>
        <v>0</v>
      </c>
      <c r="F98" s="210">
        <f>F99</f>
        <v>127.6</v>
      </c>
    </row>
    <row r="99" spans="1:6" s="21" customFormat="1" ht="23.25" customHeight="1" x14ac:dyDescent="0.2">
      <c r="A99" s="78" t="s">
        <v>76</v>
      </c>
      <c r="B99" s="51" t="s">
        <v>192</v>
      </c>
      <c r="C99" s="22">
        <v>200</v>
      </c>
      <c r="D99" s="139">
        <f>D100</f>
        <v>127.6</v>
      </c>
      <c r="E99" s="190">
        <f t="shared" si="8"/>
        <v>0</v>
      </c>
      <c r="F99" s="210">
        <f>F100</f>
        <v>127.6</v>
      </c>
    </row>
    <row r="100" spans="1:6" s="21" customFormat="1" ht="23.25" customHeight="1" x14ac:dyDescent="0.2">
      <c r="A100" s="78" t="s">
        <v>35</v>
      </c>
      <c r="B100" s="51" t="s">
        <v>192</v>
      </c>
      <c r="C100" s="22">
        <v>240</v>
      </c>
      <c r="D100" s="140">
        <v>127.6</v>
      </c>
      <c r="E100" s="190">
        <f t="shared" si="8"/>
        <v>0</v>
      </c>
      <c r="F100" s="212">
        <f>'расходы по структуре. 2019 '!I249</f>
        <v>127.6</v>
      </c>
    </row>
    <row r="101" spans="1:6" ht="18" customHeight="1" x14ac:dyDescent="0.2">
      <c r="A101" s="89" t="s">
        <v>58</v>
      </c>
      <c r="B101" s="7" t="s">
        <v>152</v>
      </c>
      <c r="C101" s="8" t="s">
        <v>33</v>
      </c>
      <c r="D101" s="139">
        <f>D102</f>
        <v>18</v>
      </c>
      <c r="E101" s="190">
        <f t="shared" si="8"/>
        <v>0</v>
      </c>
      <c r="F101" s="210">
        <f>F102</f>
        <v>18</v>
      </c>
    </row>
    <row r="102" spans="1:6" ht="27.75" customHeight="1" x14ac:dyDescent="0.2">
      <c r="A102" s="89" t="s">
        <v>153</v>
      </c>
      <c r="B102" s="7" t="s">
        <v>154</v>
      </c>
      <c r="C102" s="8" t="s">
        <v>33</v>
      </c>
      <c r="D102" s="139">
        <f>D103</f>
        <v>18</v>
      </c>
      <c r="E102" s="190">
        <f t="shared" si="8"/>
        <v>0</v>
      </c>
      <c r="F102" s="210">
        <f>F103</f>
        <v>18</v>
      </c>
    </row>
    <row r="103" spans="1:6" ht="26.25" customHeight="1" x14ac:dyDescent="0.2">
      <c r="A103" s="78" t="s">
        <v>146</v>
      </c>
      <c r="B103" s="16" t="s">
        <v>151</v>
      </c>
      <c r="C103" s="8"/>
      <c r="D103" s="139">
        <f>D104</f>
        <v>18</v>
      </c>
      <c r="E103" s="190">
        <f t="shared" si="8"/>
        <v>0</v>
      </c>
      <c r="F103" s="210">
        <f>F104</f>
        <v>18</v>
      </c>
    </row>
    <row r="104" spans="1:6" ht="30.75" customHeight="1" x14ac:dyDescent="0.2">
      <c r="A104" s="78" t="s">
        <v>76</v>
      </c>
      <c r="B104" s="16" t="s">
        <v>151</v>
      </c>
      <c r="C104" s="8">
        <v>200</v>
      </c>
      <c r="D104" s="139">
        <f>D105</f>
        <v>18</v>
      </c>
      <c r="E104" s="190">
        <f t="shared" si="8"/>
        <v>0</v>
      </c>
      <c r="F104" s="210">
        <f>F105</f>
        <v>18</v>
      </c>
    </row>
    <row r="105" spans="1:6" ht="23.25" customHeight="1" x14ac:dyDescent="0.2">
      <c r="A105" s="78" t="s">
        <v>35</v>
      </c>
      <c r="B105" s="16" t="s">
        <v>151</v>
      </c>
      <c r="C105" s="8">
        <v>240</v>
      </c>
      <c r="D105" s="139">
        <v>18</v>
      </c>
      <c r="E105" s="190">
        <f t="shared" si="8"/>
        <v>0</v>
      </c>
      <c r="F105" s="210">
        <v>18</v>
      </c>
    </row>
    <row r="106" spans="1:6" ht="27" customHeight="1" x14ac:dyDescent="0.2">
      <c r="A106" s="90" t="s">
        <v>105</v>
      </c>
      <c r="B106" s="48" t="s">
        <v>104</v>
      </c>
      <c r="C106" s="47"/>
      <c r="D106" s="188">
        <v>1076.9000000000001</v>
      </c>
      <c r="E106" s="191">
        <f t="shared" si="8"/>
        <v>0</v>
      </c>
      <c r="F106" s="209">
        <v>1076.9000000000001</v>
      </c>
    </row>
    <row r="107" spans="1:6" ht="25.5" customHeight="1" x14ac:dyDescent="0.2">
      <c r="A107" s="78" t="s">
        <v>75</v>
      </c>
      <c r="B107" s="7" t="s">
        <v>106</v>
      </c>
      <c r="C107" s="8"/>
      <c r="D107" s="139">
        <f>D108</f>
        <v>1076.8500000000001</v>
      </c>
      <c r="E107" s="190">
        <f t="shared" si="8"/>
        <v>0</v>
      </c>
      <c r="F107" s="210">
        <f>F108</f>
        <v>1076.8500000000001</v>
      </c>
    </row>
    <row r="108" spans="1:6" ht="24.75" customHeight="1" x14ac:dyDescent="0.2">
      <c r="A108" s="78" t="s">
        <v>54</v>
      </c>
      <c r="B108" s="7" t="s">
        <v>107</v>
      </c>
      <c r="C108" s="8"/>
      <c r="D108" s="139">
        <f>D109+D111</f>
        <v>1076.8500000000001</v>
      </c>
      <c r="E108" s="190">
        <f t="shared" si="8"/>
        <v>0</v>
      </c>
      <c r="F108" s="210">
        <f>F109+F111</f>
        <v>1076.8500000000001</v>
      </c>
    </row>
    <row r="109" spans="1:6" ht="26.25" customHeight="1" x14ac:dyDescent="0.2">
      <c r="A109" s="78" t="s">
        <v>76</v>
      </c>
      <c r="B109" s="7" t="s">
        <v>107</v>
      </c>
      <c r="C109" s="8" t="s">
        <v>34</v>
      </c>
      <c r="D109" s="139">
        <f>D110</f>
        <v>1048.2</v>
      </c>
      <c r="E109" s="190">
        <f t="shared" si="8"/>
        <v>0</v>
      </c>
      <c r="F109" s="210">
        <f>F110</f>
        <v>1048.2</v>
      </c>
    </row>
    <row r="110" spans="1:6" ht="26.25" customHeight="1" x14ac:dyDescent="0.2">
      <c r="A110" s="78" t="s">
        <v>35</v>
      </c>
      <c r="B110" s="7" t="s">
        <v>107</v>
      </c>
      <c r="C110" s="8" t="s">
        <v>36</v>
      </c>
      <c r="D110" s="139">
        <v>1048.2</v>
      </c>
      <c r="E110" s="190">
        <f t="shared" si="8"/>
        <v>0</v>
      </c>
      <c r="F110" s="210">
        <f>'расходы по структуре. 2019 '!I85</f>
        <v>1048.2</v>
      </c>
    </row>
    <row r="111" spans="1:6" ht="18" customHeight="1" x14ac:dyDescent="0.2">
      <c r="A111" s="78" t="s">
        <v>43</v>
      </c>
      <c r="B111" s="7" t="s">
        <v>107</v>
      </c>
      <c r="C111" s="8" t="s">
        <v>44</v>
      </c>
      <c r="D111" s="139">
        <f>D112</f>
        <v>28.65</v>
      </c>
      <c r="E111" s="190">
        <f t="shared" si="8"/>
        <v>0</v>
      </c>
      <c r="F111" s="210">
        <f>F112</f>
        <v>28.65</v>
      </c>
    </row>
    <row r="112" spans="1:6" ht="18.75" customHeight="1" x14ac:dyDescent="0.2">
      <c r="A112" s="78" t="s">
        <v>45</v>
      </c>
      <c r="B112" s="7" t="s">
        <v>107</v>
      </c>
      <c r="C112" s="8" t="s">
        <v>46</v>
      </c>
      <c r="D112" s="139">
        <v>28.65</v>
      </c>
      <c r="E112" s="190">
        <f t="shared" si="8"/>
        <v>0</v>
      </c>
      <c r="F112" s="210">
        <f>'расходы по структуре. 2019 '!I88</f>
        <v>28.65</v>
      </c>
    </row>
    <row r="113" spans="1:6" ht="28.5" customHeight="1" x14ac:dyDescent="0.2">
      <c r="A113" s="88" t="s">
        <v>178</v>
      </c>
      <c r="B113" s="48" t="s">
        <v>137</v>
      </c>
      <c r="C113" s="47" t="s">
        <v>33</v>
      </c>
      <c r="D113" s="188">
        <f t="shared" ref="D113:F116" si="10">D114</f>
        <v>502</v>
      </c>
      <c r="E113" s="191">
        <f t="shared" si="8"/>
        <v>-68</v>
      </c>
      <c r="F113" s="188">
        <f t="shared" si="10"/>
        <v>434</v>
      </c>
    </row>
    <row r="114" spans="1:6" ht="24" customHeight="1" x14ac:dyDescent="0.2">
      <c r="A114" s="78" t="s">
        <v>78</v>
      </c>
      <c r="B114" s="7" t="s">
        <v>138</v>
      </c>
      <c r="C114" s="8"/>
      <c r="D114" s="139">
        <f t="shared" si="10"/>
        <v>502</v>
      </c>
      <c r="E114" s="190">
        <f t="shared" si="8"/>
        <v>-68</v>
      </c>
      <c r="F114" s="170">
        <f t="shared" si="10"/>
        <v>434</v>
      </c>
    </row>
    <row r="115" spans="1:6" ht="24" customHeight="1" x14ac:dyDescent="0.2">
      <c r="A115" s="78" t="s">
        <v>54</v>
      </c>
      <c r="B115" s="7" t="s">
        <v>139</v>
      </c>
      <c r="C115" s="8"/>
      <c r="D115" s="139">
        <f t="shared" si="10"/>
        <v>502</v>
      </c>
      <c r="E115" s="190">
        <f t="shared" si="8"/>
        <v>-68</v>
      </c>
      <c r="F115" s="170">
        <f t="shared" si="10"/>
        <v>434</v>
      </c>
    </row>
    <row r="116" spans="1:6" ht="21" customHeight="1" x14ac:dyDescent="0.2">
      <c r="A116" s="78" t="s">
        <v>76</v>
      </c>
      <c r="B116" s="7" t="s">
        <v>139</v>
      </c>
      <c r="C116" s="8" t="s">
        <v>34</v>
      </c>
      <c r="D116" s="139">
        <f t="shared" si="10"/>
        <v>502</v>
      </c>
      <c r="E116" s="190">
        <f t="shared" si="8"/>
        <v>-68</v>
      </c>
      <c r="F116" s="170">
        <f t="shared" si="10"/>
        <v>434</v>
      </c>
    </row>
    <row r="117" spans="1:6" ht="21.75" customHeight="1" x14ac:dyDescent="0.2">
      <c r="A117" s="78" t="s">
        <v>35</v>
      </c>
      <c r="B117" s="7" t="s">
        <v>139</v>
      </c>
      <c r="C117" s="8" t="s">
        <v>36</v>
      </c>
      <c r="D117" s="139">
        <v>502</v>
      </c>
      <c r="E117" s="190">
        <f t="shared" si="8"/>
        <v>-68</v>
      </c>
      <c r="F117" s="170">
        <f>'расходы по структуре. 2019 '!I224</f>
        <v>434</v>
      </c>
    </row>
    <row r="118" spans="1:6" ht="43.5" customHeight="1" x14ac:dyDescent="0.2">
      <c r="A118" s="90" t="s">
        <v>187</v>
      </c>
      <c r="B118" s="48" t="s">
        <v>161</v>
      </c>
      <c r="C118" s="49"/>
      <c r="D118" s="191">
        <f>D119+D137+D142</f>
        <v>89</v>
      </c>
      <c r="E118" s="191">
        <f t="shared" si="8"/>
        <v>0</v>
      </c>
      <c r="F118" s="191">
        <f>F119+F137+F142</f>
        <v>89</v>
      </c>
    </row>
    <row r="119" spans="1:6" ht="19.5" customHeight="1" x14ac:dyDescent="0.2">
      <c r="A119" s="80" t="s">
        <v>48</v>
      </c>
      <c r="B119" s="7" t="s">
        <v>109</v>
      </c>
      <c r="C119" s="18"/>
      <c r="D119" s="149">
        <f>D120+D131</f>
        <v>87</v>
      </c>
      <c r="E119" s="190">
        <f t="shared" si="8"/>
        <v>0</v>
      </c>
      <c r="F119" s="190">
        <f>F120+F131</f>
        <v>87</v>
      </c>
    </row>
    <row r="120" spans="1:6" ht="22.5" customHeight="1" x14ac:dyDescent="0.2">
      <c r="A120" s="78" t="s">
        <v>114</v>
      </c>
      <c r="B120" s="7" t="s">
        <v>115</v>
      </c>
      <c r="C120" s="22"/>
      <c r="D120" s="139">
        <f>D121+D126</f>
        <v>15</v>
      </c>
      <c r="E120" s="190">
        <f t="shared" si="8"/>
        <v>0</v>
      </c>
      <c r="F120" s="170">
        <f>F121+F126</f>
        <v>15</v>
      </c>
    </row>
    <row r="121" spans="1:6" ht="24.75" customHeight="1" x14ac:dyDescent="0.2">
      <c r="A121" s="78" t="s">
        <v>86</v>
      </c>
      <c r="B121" s="7" t="s">
        <v>116</v>
      </c>
      <c r="C121" s="8"/>
      <c r="D121" s="139">
        <f>D122</f>
        <v>12</v>
      </c>
      <c r="E121" s="190">
        <f t="shared" si="8"/>
        <v>0</v>
      </c>
      <c r="F121" s="170">
        <f>F122+F124</f>
        <v>12</v>
      </c>
    </row>
    <row r="122" spans="1:6" ht="42.75" customHeight="1" x14ac:dyDescent="0.2">
      <c r="A122" s="78" t="s">
        <v>37</v>
      </c>
      <c r="B122" s="7" t="s">
        <v>116</v>
      </c>
      <c r="C122" s="8">
        <v>100</v>
      </c>
      <c r="D122" s="139">
        <f>D123</f>
        <v>12</v>
      </c>
      <c r="E122" s="190">
        <f t="shared" si="8"/>
        <v>-5.4</v>
      </c>
      <c r="F122" s="170">
        <f>F123</f>
        <v>6.6</v>
      </c>
    </row>
    <row r="123" spans="1:6" ht="18" customHeight="1" x14ac:dyDescent="0.2">
      <c r="A123" s="78" t="s">
        <v>39</v>
      </c>
      <c r="B123" s="7" t="s">
        <v>116</v>
      </c>
      <c r="C123" s="8">
        <v>110</v>
      </c>
      <c r="D123" s="139">
        <v>12</v>
      </c>
      <c r="E123" s="190">
        <f t="shared" si="8"/>
        <v>-5.4</v>
      </c>
      <c r="F123" s="170">
        <f>'расходы по структуре. 2019 '!I149</f>
        <v>6.6</v>
      </c>
    </row>
    <row r="124" spans="1:6" s="166" customFormat="1" ht="24" customHeight="1" x14ac:dyDescent="0.2">
      <c r="A124" s="78" t="s">
        <v>76</v>
      </c>
      <c r="B124" s="167" t="s">
        <v>116</v>
      </c>
      <c r="C124" s="168">
        <v>200</v>
      </c>
      <c r="D124" s="170">
        <v>0</v>
      </c>
      <c r="E124" s="190">
        <f t="shared" si="8"/>
        <v>5.4</v>
      </c>
      <c r="F124" s="170">
        <f>F125</f>
        <v>5.4</v>
      </c>
    </row>
    <row r="125" spans="1:6" s="166" customFormat="1" ht="27" customHeight="1" x14ac:dyDescent="0.2">
      <c r="A125" s="78" t="s">
        <v>35</v>
      </c>
      <c r="B125" s="167" t="s">
        <v>116</v>
      </c>
      <c r="C125" s="168">
        <v>240</v>
      </c>
      <c r="D125" s="170">
        <v>0</v>
      </c>
      <c r="E125" s="190">
        <f t="shared" si="8"/>
        <v>5.4</v>
      </c>
      <c r="F125" s="170">
        <f>'расходы по структуре. 2019 '!I152</f>
        <v>5.4</v>
      </c>
    </row>
    <row r="126" spans="1:6" ht="33.75" customHeight="1" x14ac:dyDescent="0.2">
      <c r="A126" s="78" t="s">
        <v>87</v>
      </c>
      <c r="B126" s="7" t="s">
        <v>117</v>
      </c>
      <c r="C126" s="8"/>
      <c r="D126" s="140">
        <f>+D127</f>
        <v>3</v>
      </c>
      <c r="E126" s="190">
        <f t="shared" si="8"/>
        <v>0</v>
      </c>
      <c r="F126" s="169">
        <f>F127+F129</f>
        <v>3</v>
      </c>
    </row>
    <row r="127" spans="1:6" ht="45.75" customHeight="1" x14ac:dyDescent="0.2">
      <c r="A127" s="78" t="s">
        <v>37</v>
      </c>
      <c r="B127" s="7" t="s">
        <v>117</v>
      </c>
      <c r="C127" s="8">
        <v>100</v>
      </c>
      <c r="D127" s="140">
        <f>D128</f>
        <v>3</v>
      </c>
      <c r="E127" s="190">
        <f t="shared" si="8"/>
        <v>-3</v>
      </c>
      <c r="F127" s="169">
        <f>F128</f>
        <v>0</v>
      </c>
    </row>
    <row r="128" spans="1:6" ht="18" customHeight="1" x14ac:dyDescent="0.2">
      <c r="A128" s="78" t="s">
        <v>39</v>
      </c>
      <c r="B128" s="7" t="s">
        <v>117</v>
      </c>
      <c r="C128" s="8">
        <v>110</v>
      </c>
      <c r="D128" s="139">
        <v>3</v>
      </c>
      <c r="E128" s="190">
        <f t="shared" si="8"/>
        <v>-3</v>
      </c>
      <c r="F128" s="170">
        <f>'расходы по структуре. 2019 '!I156</f>
        <v>0</v>
      </c>
    </row>
    <row r="129" spans="1:6" s="166" customFormat="1" ht="24.75" customHeight="1" x14ac:dyDescent="0.2">
      <c r="A129" s="78" t="s">
        <v>76</v>
      </c>
      <c r="B129" s="167" t="s">
        <v>117</v>
      </c>
      <c r="C129" s="168">
        <v>200</v>
      </c>
      <c r="D129" s="170">
        <v>0</v>
      </c>
      <c r="E129" s="190">
        <f t="shared" si="8"/>
        <v>3</v>
      </c>
      <c r="F129" s="170">
        <f>F130</f>
        <v>3</v>
      </c>
    </row>
    <row r="130" spans="1:6" s="166" customFormat="1" ht="24.75" customHeight="1" x14ac:dyDescent="0.2">
      <c r="A130" s="78" t="s">
        <v>35</v>
      </c>
      <c r="B130" s="167" t="s">
        <v>117</v>
      </c>
      <c r="C130" s="168">
        <v>240</v>
      </c>
      <c r="D130" s="170">
        <v>0</v>
      </c>
      <c r="E130" s="190">
        <f t="shared" si="8"/>
        <v>3</v>
      </c>
      <c r="F130" s="170">
        <f>'расходы по структуре. 2019 '!I159</f>
        <v>3</v>
      </c>
    </row>
    <row r="131" spans="1:6" ht="33" customHeight="1" x14ac:dyDescent="0.2">
      <c r="A131" s="78" t="s">
        <v>112</v>
      </c>
      <c r="B131" s="7" t="s">
        <v>111</v>
      </c>
      <c r="C131" s="8"/>
      <c r="D131" s="139">
        <f>D132</f>
        <v>72</v>
      </c>
      <c r="E131" s="190">
        <f t="shared" si="8"/>
        <v>0</v>
      </c>
      <c r="F131" s="170">
        <f>F132</f>
        <v>72</v>
      </c>
    </row>
    <row r="132" spans="1:6" ht="87" customHeight="1" x14ac:dyDescent="0.2">
      <c r="A132" s="78" t="s">
        <v>113</v>
      </c>
      <c r="B132" s="15" t="s">
        <v>110</v>
      </c>
      <c r="C132" s="8"/>
      <c r="D132" s="139">
        <f>D135+D133</f>
        <v>72</v>
      </c>
      <c r="E132" s="190">
        <f t="shared" si="8"/>
        <v>0</v>
      </c>
      <c r="F132" s="170">
        <f>F135+F133</f>
        <v>72</v>
      </c>
    </row>
    <row r="133" spans="1:6" s="21" customFormat="1" ht="48.75" customHeight="1" x14ac:dyDescent="0.2">
      <c r="A133" s="78" t="s">
        <v>37</v>
      </c>
      <c r="B133" s="15" t="s">
        <v>110</v>
      </c>
      <c r="C133" s="22">
        <v>100</v>
      </c>
      <c r="D133" s="139">
        <f>D134</f>
        <v>8.9559999999999995</v>
      </c>
      <c r="E133" s="190">
        <f t="shared" si="8"/>
        <v>0</v>
      </c>
      <c r="F133" s="170">
        <f>F134</f>
        <v>8.9559999999999995</v>
      </c>
    </row>
    <row r="134" spans="1:6" s="21" customFormat="1" ht="21.75" customHeight="1" x14ac:dyDescent="0.2">
      <c r="A134" s="78" t="s">
        <v>39</v>
      </c>
      <c r="B134" s="15" t="s">
        <v>110</v>
      </c>
      <c r="C134" s="22">
        <v>120</v>
      </c>
      <c r="D134" s="139">
        <v>8.9559999999999995</v>
      </c>
      <c r="E134" s="190">
        <f t="shared" si="8"/>
        <v>0</v>
      </c>
      <c r="F134" s="170">
        <v>8.9559999999999995</v>
      </c>
    </row>
    <row r="135" spans="1:6" ht="23.25" customHeight="1" x14ac:dyDescent="0.2">
      <c r="A135" s="78" t="s">
        <v>76</v>
      </c>
      <c r="B135" s="15" t="s">
        <v>110</v>
      </c>
      <c r="C135" s="8">
        <v>200</v>
      </c>
      <c r="D135" s="139">
        <f>D136</f>
        <v>63.043999999999997</v>
      </c>
      <c r="E135" s="190">
        <f t="shared" si="8"/>
        <v>0</v>
      </c>
      <c r="F135" s="170">
        <f>F136</f>
        <v>63.043999999999997</v>
      </c>
    </row>
    <row r="136" spans="1:6" ht="22.5" customHeight="1" x14ac:dyDescent="0.2">
      <c r="A136" s="78" t="s">
        <v>35</v>
      </c>
      <c r="B136" s="15" t="s">
        <v>110</v>
      </c>
      <c r="C136" s="8">
        <v>240</v>
      </c>
      <c r="D136" s="139">
        <v>63.043999999999997</v>
      </c>
      <c r="E136" s="190">
        <f t="shared" si="8"/>
        <v>0</v>
      </c>
      <c r="F136" s="170">
        <v>63.043999999999997</v>
      </c>
    </row>
    <row r="137" spans="1:6" ht="33.75" customHeight="1" x14ac:dyDescent="0.2">
      <c r="A137" s="78" t="s">
        <v>162</v>
      </c>
      <c r="B137" s="7" t="s">
        <v>164</v>
      </c>
      <c r="C137" s="8"/>
      <c r="D137" s="139">
        <f>D138</f>
        <v>1</v>
      </c>
      <c r="E137" s="190">
        <f t="shared" si="8"/>
        <v>0</v>
      </c>
      <c r="F137" s="170">
        <f>F138</f>
        <v>1</v>
      </c>
    </row>
    <row r="138" spans="1:6" ht="34.5" customHeight="1" x14ac:dyDescent="0.2">
      <c r="A138" s="78" t="s">
        <v>163</v>
      </c>
      <c r="B138" s="7" t="s">
        <v>165</v>
      </c>
      <c r="C138" s="8"/>
      <c r="D138" s="139">
        <f>D139</f>
        <v>1</v>
      </c>
      <c r="E138" s="190">
        <f t="shared" si="8"/>
        <v>0</v>
      </c>
      <c r="F138" s="170">
        <f>F139</f>
        <v>1</v>
      </c>
    </row>
    <row r="139" spans="1:6" ht="23.25" customHeight="1" x14ac:dyDescent="0.2">
      <c r="A139" s="78" t="s">
        <v>54</v>
      </c>
      <c r="B139" s="7" t="s">
        <v>166</v>
      </c>
      <c r="C139" s="8"/>
      <c r="D139" s="139">
        <f t="shared" ref="D139:F140" si="11">D140</f>
        <v>1</v>
      </c>
      <c r="E139" s="190">
        <f t="shared" si="8"/>
        <v>0</v>
      </c>
      <c r="F139" s="170">
        <f t="shared" si="11"/>
        <v>1</v>
      </c>
    </row>
    <row r="140" spans="1:6" ht="24.75" customHeight="1" x14ac:dyDescent="0.2">
      <c r="A140" s="78" t="s">
        <v>76</v>
      </c>
      <c r="B140" s="7" t="s">
        <v>166</v>
      </c>
      <c r="C140" s="8">
        <v>200</v>
      </c>
      <c r="D140" s="139">
        <f t="shared" si="11"/>
        <v>1</v>
      </c>
      <c r="E140" s="190">
        <f t="shared" si="8"/>
        <v>0</v>
      </c>
      <c r="F140" s="170">
        <f t="shared" si="11"/>
        <v>1</v>
      </c>
    </row>
    <row r="141" spans="1:6" ht="24" customHeight="1" x14ac:dyDescent="0.2">
      <c r="A141" s="78" t="s">
        <v>35</v>
      </c>
      <c r="B141" s="7" t="s">
        <v>166</v>
      </c>
      <c r="C141" s="8">
        <v>240</v>
      </c>
      <c r="D141" s="139">
        <v>1</v>
      </c>
      <c r="E141" s="190">
        <f t="shared" si="8"/>
        <v>0</v>
      </c>
      <c r="F141" s="170">
        <v>1</v>
      </c>
    </row>
    <row r="142" spans="1:6" ht="19.5" customHeight="1" x14ac:dyDescent="0.2">
      <c r="A142" s="78" t="s">
        <v>168</v>
      </c>
      <c r="B142" s="7" t="s">
        <v>167</v>
      </c>
      <c r="C142" s="8"/>
      <c r="D142" s="139">
        <f>D139</f>
        <v>1</v>
      </c>
      <c r="E142" s="190">
        <f t="shared" si="8"/>
        <v>0</v>
      </c>
      <c r="F142" s="170">
        <f>F139</f>
        <v>1</v>
      </c>
    </row>
    <row r="143" spans="1:6" ht="44.25" customHeight="1" x14ac:dyDescent="0.2">
      <c r="A143" s="78" t="s">
        <v>169</v>
      </c>
      <c r="B143" s="7" t="s">
        <v>170</v>
      </c>
      <c r="C143" s="22"/>
      <c r="D143" s="139">
        <f>D144</f>
        <v>1</v>
      </c>
      <c r="E143" s="190">
        <f t="shared" ref="E143:E172" si="12">F143-D143</f>
        <v>0</v>
      </c>
      <c r="F143" s="170">
        <f>F144</f>
        <v>1</v>
      </c>
    </row>
    <row r="144" spans="1:6" ht="25.5" customHeight="1" x14ac:dyDescent="0.2">
      <c r="A144" s="78" t="s">
        <v>54</v>
      </c>
      <c r="B144" s="7" t="s">
        <v>171</v>
      </c>
      <c r="C144" s="8"/>
      <c r="D144" s="139">
        <f>D145</f>
        <v>1</v>
      </c>
      <c r="E144" s="190">
        <f t="shared" si="12"/>
        <v>0</v>
      </c>
      <c r="F144" s="170">
        <f>F145</f>
        <v>1</v>
      </c>
    </row>
    <row r="145" spans="1:7" ht="21.75" customHeight="1" x14ac:dyDescent="0.2">
      <c r="A145" s="78" t="s">
        <v>76</v>
      </c>
      <c r="B145" s="7" t="s">
        <v>171</v>
      </c>
      <c r="C145" s="8">
        <v>200</v>
      </c>
      <c r="D145" s="139">
        <f>D146</f>
        <v>1</v>
      </c>
      <c r="E145" s="190">
        <f t="shared" si="12"/>
        <v>0</v>
      </c>
      <c r="F145" s="170">
        <f>F146</f>
        <v>1</v>
      </c>
    </row>
    <row r="146" spans="1:7" ht="24.75" customHeight="1" x14ac:dyDescent="0.2">
      <c r="A146" s="78" t="s">
        <v>35</v>
      </c>
      <c r="B146" s="7" t="s">
        <v>171</v>
      </c>
      <c r="C146" s="8">
        <v>240</v>
      </c>
      <c r="D146" s="139">
        <v>1</v>
      </c>
      <c r="E146" s="190">
        <f t="shared" si="12"/>
        <v>0</v>
      </c>
      <c r="F146" s="170">
        <v>1</v>
      </c>
    </row>
    <row r="147" spans="1:7" ht="33" customHeight="1" x14ac:dyDescent="0.2">
      <c r="A147" s="88" t="s">
        <v>126</v>
      </c>
      <c r="B147" s="48" t="s">
        <v>125</v>
      </c>
      <c r="C147" s="49"/>
      <c r="D147" s="191">
        <v>2403.6</v>
      </c>
      <c r="E147" s="191">
        <f t="shared" si="12"/>
        <v>-27.099999999999909</v>
      </c>
      <c r="F147" s="208">
        <v>2376.5</v>
      </c>
      <c r="G147" s="21"/>
    </row>
    <row r="148" spans="1:7" ht="24.75" customHeight="1" x14ac:dyDescent="0.2">
      <c r="A148" s="89" t="s">
        <v>47</v>
      </c>
      <c r="B148" s="7" t="s">
        <v>132</v>
      </c>
      <c r="C148" s="22" t="s">
        <v>33</v>
      </c>
      <c r="D148" s="139">
        <f>D149</f>
        <v>2014.7</v>
      </c>
      <c r="E148" s="190">
        <f t="shared" si="12"/>
        <v>-27.101440000000139</v>
      </c>
      <c r="F148" s="210">
        <f>F149</f>
        <v>1987.5985599999999</v>
      </c>
    </row>
    <row r="149" spans="1:7" ht="24" customHeight="1" x14ac:dyDescent="0.2">
      <c r="A149" s="89" t="s">
        <v>134</v>
      </c>
      <c r="B149" s="7" t="s">
        <v>133</v>
      </c>
      <c r="C149" s="8" t="s">
        <v>33</v>
      </c>
      <c r="D149" s="139">
        <f>D150+D156+D153</f>
        <v>2014.7</v>
      </c>
      <c r="E149" s="190">
        <f t="shared" si="12"/>
        <v>-27.101440000000139</v>
      </c>
      <c r="F149" s="210">
        <f>F150+F156+F153</f>
        <v>1987.5985599999999</v>
      </c>
    </row>
    <row r="150" spans="1:7" ht="54.75" customHeight="1" x14ac:dyDescent="0.2">
      <c r="A150" s="89" t="s">
        <v>135</v>
      </c>
      <c r="B150" s="7" t="s">
        <v>179</v>
      </c>
      <c r="C150" s="8"/>
      <c r="D150" s="139">
        <f>D151</f>
        <v>1800</v>
      </c>
      <c r="E150" s="190">
        <f t="shared" si="12"/>
        <v>-27.148570000000063</v>
      </c>
      <c r="F150" s="210">
        <f>F151</f>
        <v>1772.8514299999999</v>
      </c>
    </row>
    <row r="151" spans="1:7" ht="21.75" customHeight="1" x14ac:dyDescent="0.2">
      <c r="A151" s="78" t="s">
        <v>76</v>
      </c>
      <c r="B151" s="7" t="s">
        <v>179</v>
      </c>
      <c r="C151" s="8" t="s">
        <v>34</v>
      </c>
      <c r="D151" s="139">
        <f>D152</f>
        <v>1800</v>
      </c>
      <c r="E151" s="190">
        <f t="shared" si="12"/>
        <v>-27.148570000000063</v>
      </c>
      <c r="F151" s="210">
        <f>F152</f>
        <v>1772.8514299999999</v>
      </c>
    </row>
    <row r="152" spans="1:7" ht="27.75" customHeight="1" x14ac:dyDescent="0.2">
      <c r="A152" s="78" t="s">
        <v>35</v>
      </c>
      <c r="B152" s="7" t="s">
        <v>179</v>
      </c>
      <c r="C152" s="8" t="s">
        <v>36</v>
      </c>
      <c r="D152" s="139">
        <v>1800</v>
      </c>
      <c r="E152" s="190">
        <f t="shared" si="12"/>
        <v>-27.148570000000063</v>
      </c>
      <c r="F152" s="210">
        <f>'расходы по структуре. 2019 '!I210</f>
        <v>1772.8514299999999</v>
      </c>
    </row>
    <row r="153" spans="1:7" s="21" customFormat="1" ht="27.75" customHeight="1" x14ac:dyDescent="0.2">
      <c r="A153" s="78" t="s">
        <v>54</v>
      </c>
      <c r="B153" s="26" t="s">
        <v>208</v>
      </c>
      <c r="C153" s="22"/>
      <c r="D153" s="139">
        <f>D154</f>
        <v>17.7</v>
      </c>
      <c r="E153" s="190">
        <f t="shared" si="12"/>
        <v>4.7129999999999228E-2</v>
      </c>
      <c r="F153" s="210">
        <f>F154</f>
        <v>17.747129999999999</v>
      </c>
    </row>
    <row r="154" spans="1:7" s="21" customFormat="1" ht="27.75" customHeight="1" x14ac:dyDescent="0.2">
      <c r="A154" s="76" t="s">
        <v>76</v>
      </c>
      <c r="B154" s="26" t="s">
        <v>208</v>
      </c>
      <c r="C154" s="29">
        <v>200</v>
      </c>
      <c r="D154" s="139">
        <f>D155</f>
        <v>17.7</v>
      </c>
      <c r="E154" s="190">
        <f t="shared" si="12"/>
        <v>4.7129999999999228E-2</v>
      </c>
      <c r="F154" s="210">
        <f>F155</f>
        <v>17.747129999999999</v>
      </c>
    </row>
    <row r="155" spans="1:7" s="21" customFormat="1" ht="27.75" customHeight="1" x14ac:dyDescent="0.2">
      <c r="A155" s="76" t="s">
        <v>35</v>
      </c>
      <c r="B155" s="26" t="s">
        <v>208</v>
      </c>
      <c r="C155" s="29">
        <v>240</v>
      </c>
      <c r="D155" s="139">
        <v>17.7</v>
      </c>
      <c r="E155" s="190">
        <f t="shared" si="12"/>
        <v>4.7129999999999228E-2</v>
      </c>
      <c r="F155" s="210">
        <f>'расходы по структуре. 2019 '!I214</f>
        <v>17.747129999999999</v>
      </c>
    </row>
    <row r="156" spans="1:7" ht="48" customHeight="1" x14ac:dyDescent="0.2">
      <c r="A156" s="78" t="s">
        <v>136</v>
      </c>
      <c r="B156" s="7" t="s">
        <v>180</v>
      </c>
      <c r="C156" s="8"/>
      <c r="D156" s="139">
        <f t="shared" ref="D156:F157" si="13">D157</f>
        <v>197</v>
      </c>
      <c r="E156" s="190">
        <f t="shared" si="12"/>
        <v>0</v>
      </c>
      <c r="F156" s="210">
        <f t="shared" si="13"/>
        <v>197</v>
      </c>
    </row>
    <row r="157" spans="1:7" ht="27.75" customHeight="1" x14ac:dyDescent="0.2">
      <c r="A157" s="78" t="s">
        <v>76</v>
      </c>
      <c r="B157" s="7" t="s">
        <v>180</v>
      </c>
      <c r="C157" s="8">
        <v>200</v>
      </c>
      <c r="D157" s="139">
        <f t="shared" si="13"/>
        <v>197</v>
      </c>
      <c r="E157" s="190">
        <f t="shared" si="12"/>
        <v>0</v>
      </c>
      <c r="F157" s="210">
        <f t="shared" si="13"/>
        <v>197</v>
      </c>
    </row>
    <row r="158" spans="1:7" ht="25.5" customHeight="1" x14ac:dyDescent="0.2">
      <c r="A158" s="78" t="s">
        <v>35</v>
      </c>
      <c r="B158" s="7" t="s">
        <v>180</v>
      </c>
      <c r="C158" s="8">
        <v>240</v>
      </c>
      <c r="D158" s="139">
        <v>197</v>
      </c>
      <c r="E158" s="190">
        <f t="shared" si="12"/>
        <v>0</v>
      </c>
      <c r="F158" s="210">
        <f>'расходы по структуре. 2019 '!I218</f>
        <v>197</v>
      </c>
    </row>
    <row r="159" spans="1:7" ht="33" customHeight="1" x14ac:dyDescent="0.2">
      <c r="A159" s="89" t="s">
        <v>127</v>
      </c>
      <c r="B159" s="7" t="s">
        <v>128</v>
      </c>
      <c r="C159" s="8" t="s">
        <v>33</v>
      </c>
      <c r="D159" s="139">
        <f>D160</f>
        <v>388.9</v>
      </c>
      <c r="E159" s="190">
        <f t="shared" si="12"/>
        <v>0</v>
      </c>
      <c r="F159" s="210">
        <f>F160</f>
        <v>388.9</v>
      </c>
    </row>
    <row r="160" spans="1:7" ht="27.75" customHeight="1" x14ac:dyDescent="0.2">
      <c r="A160" s="89" t="s">
        <v>59</v>
      </c>
      <c r="B160" s="7" t="s">
        <v>129</v>
      </c>
      <c r="C160" s="8"/>
      <c r="D160" s="139">
        <f>D161+D164</f>
        <v>388.9</v>
      </c>
      <c r="E160" s="190">
        <f t="shared" si="12"/>
        <v>0</v>
      </c>
      <c r="F160" s="210">
        <f>F161+F164</f>
        <v>388.9</v>
      </c>
    </row>
    <row r="161" spans="1:6" ht="24.75" customHeight="1" x14ac:dyDescent="0.2">
      <c r="A161" s="89" t="s">
        <v>205</v>
      </c>
      <c r="B161" s="15" t="s">
        <v>131</v>
      </c>
      <c r="C161" s="8"/>
      <c r="D161" s="139">
        <f t="shared" ref="D161:D162" si="14">D162</f>
        <v>143.9</v>
      </c>
      <c r="E161" s="190">
        <f t="shared" si="12"/>
        <v>0</v>
      </c>
      <c r="F161" s="210">
        <f>F162</f>
        <v>143.9</v>
      </c>
    </row>
    <row r="162" spans="1:6" ht="23.25" customHeight="1" x14ac:dyDescent="0.2">
      <c r="A162" s="89" t="s">
        <v>61</v>
      </c>
      <c r="B162" s="15" t="s">
        <v>131</v>
      </c>
      <c r="C162" s="8">
        <v>600</v>
      </c>
      <c r="D162" s="139">
        <f t="shared" si="14"/>
        <v>143.9</v>
      </c>
      <c r="E162" s="190">
        <f t="shared" si="12"/>
        <v>0</v>
      </c>
      <c r="F162" s="210">
        <f>F163</f>
        <v>143.9</v>
      </c>
    </row>
    <row r="163" spans="1:6" ht="23.25" customHeight="1" x14ac:dyDescent="0.2">
      <c r="A163" s="89" t="s">
        <v>60</v>
      </c>
      <c r="B163" s="15" t="s">
        <v>131</v>
      </c>
      <c r="C163" s="8">
        <v>630</v>
      </c>
      <c r="D163" s="139">
        <v>143.9</v>
      </c>
      <c r="E163" s="190">
        <f t="shared" si="12"/>
        <v>0</v>
      </c>
      <c r="F163" s="210">
        <f>'расходы по структуре. 2019 '!I198</f>
        <v>143.9</v>
      </c>
    </row>
    <row r="164" spans="1:6" ht="22.5" customHeight="1" x14ac:dyDescent="0.2">
      <c r="A164" s="89" t="s">
        <v>54</v>
      </c>
      <c r="B164" s="7" t="s">
        <v>160</v>
      </c>
      <c r="C164" s="8"/>
      <c r="D164" s="139">
        <f t="shared" ref="D164:D165" si="15">D165</f>
        <v>245</v>
      </c>
      <c r="E164" s="190">
        <f t="shared" si="12"/>
        <v>0</v>
      </c>
      <c r="F164" s="210">
        <f>F165</f>
        <v>245</v>
      </c>
    </row>
    <row r="165" spans="1:6" ht="25.5" customHeight="1" x14ac:dyDescent="0.2">
      <c r="A165" s="78" t="s">
        <v>76</v>
      </c>
      <c r="B165" s="7" t="s">
        <v>160</v>
      </c>
      <c r="C165" s="8" t="s">
        <v>34</v>
      </c>
      <c r="D165" s="139">
        <f t="shared" si="15"/>
        <v>245</v>
      </c>
      <c r="E165" s="190">
        <f t="shared" si="12"/>
        <v>0</v>
      </c>
      <c r="F165" s="210">
        <f>F166</f>
        <v>245</v>
      </c>
    </row>
    <row r="166" spans="1:6" ht="24.75" customHeight="1" x14ac:dyDescent="0.2">
      <c r="A166" s="78" t="s">
        <v>35</v>
      </c>
      <c r="B166" s="7" t="s">
        <v>160</v>
      </c>
      <c r="C166" s="8" t="s">
        <v>36</v>
      </c>
      <c r="D166" s="139">
        <v>245</v>
      </c>
      <c r="E166" s="190">
        <f t="shared" si="12"/>
        <v>0</v>
      </c>
      <c r="F166" s="210">
        <f>'расходы по структуре. 2019 '!I202</f>
        <v>245</v>
      </c>
    </row>
    <row r="167" spans="1:6" ht="37.5" customHeight="1" x14ac:dyDescent="0.2">
      <c r="A167" s="90" t="s">
        <v>188</v>
      </c>
      <c r="B167" s="46">
        <v>8400000000</v>
      </c>
      <c r="C167" s="47"/>
      <c r="D167" s="188">
        <f t="shared" ref="D167:F171" si="16">D168</f>
        <v>4898.8</v>
      </c>
      <c r="E167" s="191">
        <f t="shared" si="12"/>
        <v>58.699999999999818</v>
      </c>
      <c r="F167" s="188">
        <f t="shared" si="16"/>
        <v>4957.5</v>
      </c>
    </row>
    <row r="168" spans="1:6" ht="19.5" customHeight="1" x14ac:dyDescent="0.2">
      <c r="A168" s="78" t="s">
        <v>80</v>
      </c>
      <c r="B168" s="11">
        <v>8410000000</v>
      </c>
      <c r="C168" s="8"/>
      <c r="D168" s="139">
        <f t="shared" si="16"/>
        <v>4898.8</v>
      </c>
      <c r="E168" s="190">
        <f t="shared" si="12"/>
        <v>58.699999999999818</v>
      </c>
      <c r="F168" s="170">
        <f t="shared" si="16"/>
        <v>4957.5</v>
      </c>
    </row>
    <row r="169" spans="1:6" ht="24" customHeight="1" x14ac:dyDescent="0.2">
      <c r="A169" s="78" t="s">
        <v>81</v>
      </c>
      <c r="B169" s="11">
        <v>8410100000</v>
      </c>
      <c r="C169" s="22"/>
      <c r="D169" s="139">
        <f t="shared" si="16"/>
        <v>4898.8</v>
      </c>
      <c r="E169" s="190">
        <f t="shared" si="12"/>
        <v>58.699999999999818</v>
      </c>
      <c r="F169" s="170">
        <f t="shared" si="16"/>
        <v>4957.5</v>
      </c>
    </row>
    <row r="170" spans="1:6" ht="24.75" customHeight="1" x14ac:dyDescent="0.2">
      <c r="A170" s="78" t="s">
        <v>54</v>
      </c>
      <c r="B170" s="11">
        <v>8410199990</v>
      </c>
      <c r="C170" s="8"/>
      <c r="D170" s="139">
        <f t="shared" si="16"/>
        <v>4898.8</v>
      </c>
      <c r="E170" s="190">
        <f t="shared" si="12"/>
        <v>58.699999999999818</v>
      </c>
      <c r="F170" s="170">
        <f t="shared" si="16"/>
        <v>4957.5</v>
      </c>
    </row>
    <row r="171" spans="1:6" ht="24" customHeight="1" x14ac:dyDescent="0.2">
      <c r="A171" s="78" t="s">
        <v>76</v>
      </c>
      <c r="B171" s="11">
        <v>8410199990</v>
      </c>
      <c r="C171" s="8">
        <v>200</v>
      </c>
      <c r="D171" s="139">
        <f t="shared" si="16"/>
        <v>4898.8</v>
      </c>
      <c r="E171" s="190">
        <f t="shared" si="12"/>
        <v>58.699999999999818</v>
      </c>
      <c r="F171" s="170">
        <f t="shared" si="16"/>
        <v>4957.5</v>
      </c>
    </row>
    <row r="172" spans="1:6" ht="26.25" customHeight="1" x14ac:dyDescent="0.2">
      <c r="A172" s="78" t="s">
        <v>35</v>
      </c>
      <c r="B172" s="11">
        <v>8410199990</v>
      </c>
      <c r="C172" s="8">
        <v>240</v>
      </c>
      <c r="D172" s="139">
        <v>4898.8</v>
      </c>
      <c r="E172" s="190">
        <f t="shared" si="12"/>
        <v>58.699999999999818</v>
      </c>
      <c r="F172" s="170">
        <v>4957.5</v>
      </c>
    </row>
    <row r="173" spans="1:6" x14ac:dyDescent="0.2">
      <c r="A173" s="87" t="s">
        <v>71</v>
      </c>
      <c r="B173" s="12"/>
      <c r="C173" s="13"/>
      <c r="D173" s="179">
        <f>D8+D118+D22+D77+D106+D113+D147+D167+D37+D33</f>
        <v>36132.410000000003</v>
      </c>
      <c r="E173" s="196">
        <v>-902.1</v>
      </c>
      <c r="F173" s="179">
        <f>F8+F118+F22+F77+F106+F113+F147+F167+F37+F33</f>
        <v>35230.32144</v>
      </c>
    </row>
    <row r="174" spans="1:6" ht="27" customHeight="1" x14ac:dyDescent="0.2">
      <c r="A174" s="93"/>
      <c r="B174" s="4"/>
      <c r="D174" s="10"/>
      <c r="E174" s="45"/>
      <c r="F174" s="24"/>
    </row>
    <row r="175" spans="1:6" x14ac:dyDescent="0.2">
      <c r="A175" s="4"/>
      <c r="B175" s="4"/>
      <c r="D175" s="10"/>
      <c r="E175" s="10"/>
      <c r="F175" s="59"/>
    </row>
    <row r="176" spans="1:6" x14ac:dyDescent="0.2">
      <c r="A176" s="4"/>
      <c r="B176" s="4"/>
      <c r="D176" s="14"/>
      <c r="F176" s="58"/>
    </row>
    <row r="177" spans="1:7" x14ac:dyDescent="0.2">
      <c r="A177" s="4"/>
      <c r="B177" s="4"/>
      <c r="D177" s="10"/>
      <c r="E177" s="10"/>
      <c r="F177" s="10"/>
    </row>
    <row r="178" spans="1:7" ht="26.25" customHeight="1" x14ac:dyDescent="0.2">
      <c r="A178" s="4"/>
      <c r="B178" s="4"/>
      <c r="F178" s="24"/>
      <c r="G178" s="24"/>
    </row>
    <row r="179" spans="1:7" ht="26.25" customHeight="1" x14ac:dyDescent="0.2">
      <c r="A179" s="4"/>
      <c r="B179" s="4"/>
    </row>
    <row r="180" spans="1:7" ht="43.5" customHeight="1" x14ac:dyDescent="0.2">
      <c r="A180" s="4"/>
      <c r="B180" s="4"/>
      <c r="G180" s="24"/>
    </row>
    <row r="181" spans="1:7" x14ac:dyDescent="0.2">
      <c r="A181" s="4"/>
      <c r="B181" s="4"/>
    </row>
    <row r="182" spans="1:7" x14ac:dyDescent="0.2">
      <c r="A182" s="4"/>
      <c r="B182" s="4"/>
    </row>
    <row r="183" spans="1:7" x14ac:dyDescent="0.2">
      <c r="A183" s="4"/>
      <c r="B183" s="4"/>
    </row>
    <row r="184" spans="1:7" ht="30" customHeight="1" x14ac:dyDescent="0.2">
      <c r="A184" s="4"/>
      <c r="B184" s="4"/>
    </row>
    <row r="185" spans="1:7" ht="15" customHeight="1" x14ac:dyDescent="0.2">
      <c r="A185" s="4"/>
      <c r="B185" s="4"/>
    </row>
    <row r="186" spans="1:7" ht="31.5" customHeight="1" x14ac:dyDescent="0.2">
      <c r="A186" s="4"/>
      <c r="B186" s="4"/>
    </row>
    <row r="187" spans="1:7" ht="32.25" customHeight="1" x14ac:dyDescent="0.2">
      <c r="A187" s="4"/>
      <c r="B187" s="4"/>
    </row>
    <row r="188" spans="1:7" x14ac:dyDescent="0.2">
      <c r="A188" s="4"/>
      <c r="B188" s="4"/>
    </row>
  </sheetData>
  <autoFilter ref="A7:F173"/>
  <mergeCells count="4">
    <mergeCell ref="C3:D3"/>
    <mergeCell ref="E3:F3"/>
    <mergeCell ref="A4:F5"/>
    <mergeCell ref="E1:F1"/>
  </mergeCells>
  <pageMargins left="0" right="0" top="0" bottom="0" header="0" footer="0"/>
  <pageSetup paperSize="9" scale="8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6"/>
  <sheetViews>
    <sheetView zoomScaleNormal="100" workbookViewId="0">
      <selection activeCell="L7" sqref="L7"/>
    </sheetView>
  </sheetViews>
  <sheetFormatPr defaultRowHeight="11.25" x14ac:dyDescent="0.2"/>
  <cols>
    <col min="1" max="1" width="50.42578125" style="1" customWidth="1"/>
    <col min="2" max="2" width="5.42578125" style="20" customWidth="1"/>
    <col min="3" max="3" width="5.28515625" style="20" customWidth="1"/>
    <col min="4" max="4" width="10.5703125" style="3" hidden="1" customWidth="1"/>
    <col min="5" max="5" width="7.140625" style="21" hidden="1" customWidth="1"/>
    <col min="6" max="6" width="17.28515625" style="20" customWidth="1"/>
    <col min="7" max="7" width="9.42578125" style="21" bestFit="1" customWidth="1"/>
    <col min="8" max="8" width="16" style="21" customWidth="1"/>
    <col min="9" max="16384" width="9.140625" style="21"/>
  </cols>
  <sheetData>
    <row r="1" spans="1:9" ht="47.25" customHeight="1" x14ac:dyDescent="0.2">
      <c r="G1" s="224" t="s">
        <v>374</v>
      </c>
      <c r="H1" s="224"/>
    </row>
    <row r="3" spans="1:9" ht="44.25" customHeight="1" x14ac:dyDescent="0.2">
      <c r="E3" s="224"/>
      <c r="F3" s="224"/>
      <c r="G3" s="224" t="s">
        <v>201</v>
      </c>
      <c r="H3" s="224"/>
    </row>
    <row r="4" spans="1:9" ht="45" customHeight="1" x14ac:dyDescent="0.2">
      <c r="A4" s="226" t="s">
        <v>183</v>
      </c>
      <c r="B4" s="226"/>
      <c r="C4" s="226"/>
      <c r="D4" s="226"/>
      <c r="E4" s="226"/>
      <c r="F4" s="226"/>
      <c r="G4" s="226"/>
      <c r="H4" s="226"/>
    </row>
    <row r="5" spans="1:9" ht="21" customHeight="1" x14ac:dyDescent="0.2"/>
    <row r="6" spans="1:9" x14ac:dyDescent="0.2">
      <c r="H6" s="20" t="s">
        <v>88</v>
      </c>
    </row>
    <row r="7" spans="1:9" ht="81" customHeight="1" x14ac:dyDescent="0.2">
      <c r="A7" s="6" t="s">
        <v>0</v>
      </c>
      <c r="B7" s="6" t="s">
        <v>1</v>
      </c>
      <c r="C7" s="6" t="s">
        <v>2</v>
      </c>
      <c r="D7" s="26" t="s">
        <v>3</v>
      </c>
      <c r="E7" s="6" t="s">
        <v>4</v>
      </c>
      <c r="F7" s="56" t="s">
        <v>335</v>
      </c>
      <c r="G7" s="135" t="s">
        <v>190</v>
      </c>
      <c r="H7" s="56" t="s">
        <v>191</v>
      </c>
    </row>
    <row r="8" spans="1:9" ht="20.25" customHeight="1" x14ac:dyDescent="0.2">
      <c r="A8" s="81" t="s">
        <v>5</v>
      </c>
      <c r="B8" s="32">
        <v>1</v>
      </c>
      <c r="C8" s="18"/>
      <c r="D8" s="7"/>
      <c r="E8" s="18"/>
      <c r="F8" s="137">
        <f>F9+F15+F21+F32+F38</f>
        <v>18447.61</v>
      </c>
      <c r="G8" s="141">
        <f>H8-F8</f>
        <v>-523.01660000000265</v>
      </c>
      <c r="H8" s="137">
        <f>'расходы по структуре. 2019 '!I8</f>
        <v>17924.593399999998</v>
      </c>
      <c r="I8" s="23"/>
    </row>
    <row r="9" spans="1:9" ht="22.5" customHeight="1" x14ac:dyDescent="0.2">
      <c r="A9" s="82" t="s">
        <v>6</v>
      </c>
      <c r="B9" s="37">
        <v>1</v>
      </c>
      <c r="C9" s="37">
        <v>2</v>
      </c>
      <c r="D9" s="7" t="s">
        <v>33</v>
      </c>
      <c r="E9" s="22" t="s">
        <v>33</v>
      </c>
      <c r="F9" s="142">
        <f>F10</f>
        <v>1875</v>
      </c>
      <c r="G9" s="141">
        <f t="shared" ref="G9:G72" si="0">H9-F9</f>
        <v>-40</v>
      </c>
      <c r="H9" s="142">
        <f>'расходы по структуре. 2019 '!I9</f>
        <v>1835</v>
      </c>
    </row>
    <row r="10" spans="1:9" ht="36.75" hidden="1" customHeight="1" x14ac:dyDescent="0.2">
      <c r="A10" s="83" t="s">
        <v>95</v>
      </c>
      <c r="B10" s="37">
        <v>1</v>
      </c>
      <c r="C10" s="37">
        <v>2</v>
      </c>
      <c r="D10" s="7" t="s">
        <v>92</v>
      </c>
      <c r="E10" s="22" t="s">
        <v>33</v>
      </c>
      <c r="F10" s="142">
        <f>F11</f>
        <v>1875</v>
      </c>
      <c r="G10" s="141">
        <f t="shared" si="0"/>
        <v>-1875</v>
      </c>
      <c r="H10" s="142"/>
    </row>
    <row r="11" spans="1:9" ht="35.25" hidden="1" customHeight="1" x14ac:dyDescent="0.2">
      <c r="A11" s="83" t="s">
        <v>72</v>
      </c>
      <c r="B11" s="37">
        <v>1</v>
      </c>
      <c r="C11" s="37">
        <v>2</v>
      </c>
      <c r="D11" s="7" t="s">
        <v>93</v>
      </c>
      <c r="E11" s="22"/>
      <c r="F11" s="142">
        <f>+F12</f>
        <v>1875</v>
      </c>
      <c r="G11" s="141">
        <f t="shared" si="0"/>
        <v>-1875</v>
      </c>
      <c r="H11" s="142"/>
    </row>
    <row r="12" spans="1:9" ht="18.75" hidden="1" customHeight="1" x14ac:dyDescent="0.2">
      <c r="A12" s="83" t="s">
        <v>51</v>
      </c>
      <c r="B12" s="37">
        <v>1</v>
      </c>
      <c r="C12" s="37">
        <v>2</v>
      </c>
      <c r="D12" s="7" t="s">
        <v>94</v>
      </c>
      <c r="E12" s="22" t="s">
        <v>33</v>
      </c>
      <c r="F12" s="142">
        <f>F13</f>
        <v>1875</v>
      </c>
      <c r="G12" s="141">
        <f t="shared" si="0"/>
        <v>-1875</v>
      </c>
      <c r="H12" s="142"/>
    </row>
    <row r="13" spans="1:9" ht="47.25" hidden="1" customHeight="1" x14ac:dyDescent="0.2">
      <c r="A13" s="84" t="s">
        <v>37</v>
      </c>
      <c r="B13" s="37">
        <v>1</v>
      </c>
      <c r="C13" s="37">
        <v>2</v>
      </c>
      <c r="D13" s="7" t="s">
        <v>94</v>
      </c>
      <c r="E13" s="22" t="s">
        <v>38</v>
      </c>
      <c r="F13" s="142">
        <f>F14</f>
        <v>1875</v>
      </c>
      <c r="G13" s="141">
        <f t="shared" si="0"/>
        <v>-1875</v>
      </c>
      <c r="H13" s="142"/>
    </row>
    <row r="14" spans="1:9" ht="25.5" hidden="1" customHeight="1" x14ac:dyDescent="0.2">
      <c r="A14" s="84" t="s">
        <v>41</v>
      </c>
      <c r="B14" s="37">
        <v>1</v>
      </c>
      <c r="C14" s="37">
        <v>2</v>
      </c>
      <c r="D14" s="7" t="s">
        <v>94</v>
      </c>
      <c r="E14" s="22" t="s">
        <v>42</v>
      </c>
      <c r="F14" s="142">
        <v>1875</v>
      </c>
      <c r="G14" s="141">
        <f t="shared" si="0"/>
        <v>-1875</v>
      </c>
      <c r="H14" s="142"/>
    </row>
    <row r="15" spans="1:9" ht="38.25" customHeight="1" x14ac:dyDescent="0.2">
      <c r="A15" s="84" t="s">
        <v>7</v>
      </c>
      <c r="B15" s="37">
        <v>1</v>
      </c>
      <c r="C15" s="37">
        <v>4</v>
      </c>
      <c r="D15" s="7"/>
      <c r="E15" s="22"/>
      <c r="F15" s="143">
        <f>'расходы 2019'!F15</f>
        <v>10423.209999999999</v>
      </c>
      <c r="G15" s="141">
        <f t="shared" si="0"/>
        <v>183.72839999999997</v>
      </c>
      <c r="H15" s="143">
        <f>'расходы по структуре. 2019 '!I17</f>
        <v>10606.938399999999</v>
      </c>
    </row>
    <row r="16" spans="1:9" ht="33.75" hidden="1" customHeight="1" x14ac:dyDescent="0.2">
      <c r="A16" s="83" t="s">
        <v>95</v>
      </c>
      <c r="B16" s="37">
        <v>1</v>
      </c>
      <c r="C16" s="37">
        <v>4</v>
      </c>
      <c r="D16" s="7" t="s">
        <v>92</v>
      </c>
      <c r="E16" s="22" t="s">
        <v>33</v>
      </c>
      <c r="F16" s="142">
        <f>F17</f>
        <v>10441</v>
      </c>
      <c r="G16" s="141">
        <f t="shared" si="0"/>
        <v>-10441</v>
      </c>
      <c r="H16" s="142"/>
    </row>
    <row r="17" spans="1:8" ht="33.75" hidden="1" customHeight="1" x14ac:dyDescent="0.2">
      <c r="A17" s="83" t="s">
        <v>73</v>
      </c>
      <c r="B17" s="37">
        <v>1</v>
      </c>
      <c r="C17" s="37">
        <v>4</v>
      </c>
      <c r="D17" s="7" t="s">
        <v>93</v>
      </c>
      <c r="E17" s="22"/>
      <c r="F17" s="142">
        <f t="shared" ref="F17:F19" si="1">F18</f>
        <v>10441</v>
      </c>
      <c r="G17" s="141">
        <f t="shared" si="0"/>
        <v>-10441</v>
      </c>
      <c r="H17" s="142"/>
    </row>
    <row r="18" spans="1:8" ht="11.25" hidden="1" customHeight="1" x14ac:dyDescent="0.2">
      <c r="A18" s="83" t="s">
        <v>25</v>
      </c>
      <c r="B18" s="37">
        <v>1</v>
      </c>
      <c r="C18" s="37">
        <v>4</v>
      </c>
      <c r="D18" s="7" t="s">
        <v>96</v>
      </c>
      <c r="E18" s="22" t="s">
        <v>33</v>
      </c>
      <c r="F18" s="142">
        <f t="shared" si="1"/>
        <v>10441</v>
      </c>
      <c r="G18" s="141">
        <f t="shared" si="0"/>
        <v>-10441</v>
      </c>
      <c r="H18" s="142"/>
    </row>
    <row r="19" spans="1:8" ht="45" hidden="1" customHeight="1" x14ac:dyDescent="0.2">
      <c r="A19" s="84" t="s">
        <v>37</v>
      </c>
      <c r="B19" s="37">
        <v>1</v>
      </c>
      <c r="C19" s="37">
        <v>4</v>
      </c>
      <c r="D19" s="7" t="s">
        <v>96</v>
      </c>
      <c r="E19" s="22" t="s">
        <v>38</v>
      </c>
      <c r="F19" s="142">
        <f t="shared" si="1"/>
        <v>10441</v>
      </c>
      <c r="G19" s="141">
        <f t="shared" si="0"/>
        <v>-10441</v>
      </c>
      <c r="H19" s="142"/>
    </row>
    <row r="20" spans="1:8" ht="22.5" hidden="1" x14ac:dyDescent="0.2">
      <c r="A20" s="84" t="s">
        <v>41</v>
      </c>
      <c r="B20" s="37">
        <v>1</v>
      </c>
      <c r="C20" s="37">
        <v>4</v>
      </c>
      <c r="D20" s="7" t="s">
        <v>96</v>
      </c>
      <c r="E20" s="22" t="s">
        <v>42</v>
      </c>
      <c r="F20" s="142">
        <v>10441</v>
      </c>
      <c r="G20" s="141">
        <f t="shared" si="0"/>
        <v>-10441</v>
      </c>
      <c r="H20" s="142"/>
    </row>
    <row r="21" spans="1:8" ht="38.25" customHeight="1" x14ac:dyDescent="0.2">
      <c r="A21" s="84" t="s">
        <v>63</v>
      </c>
      <c r="B21" s="37">
        <v>1</v>
      </c>
      <c r="C21" s="37">
        <v>6</v>
      </c>
      <c r="D21" s="7"/>
      <c r="E21" s="22"/>
      <c r="F21" s="142">
        <f>'расходы 2019'!F21</f>
        <v>20.900000000000002</v>
      </c>
      <c r="G21" s="141">
        <f t="shared" si="0"/>
        <v>0</v>
      </c>
      <c r="H21" s="142">
        <f>'расходы по структуре. 2019 '!I26</f>
        <v>20.900000000000002</v>
      </c>
    </row>
    <row r="22" spans="1:8" ht="38.25" hidden="1" customHeight="1" x14ac:dyDescent="0.2">
      <c r="A22" s="83" t="s">
        <v>95</v>
      </c>
      <c r="B22" s="37">
        <v>1</v>
      </c>
      <c r="C22" s="37">
        <v>6</v>
      </c>
      <c r="D22" s="7" t="s">
        <v>92</v>
      </c>
      <c r="E22" s="22"/>
      <c r="F22" s="142">
        <f>F23</f>
        <v>0.6</v>
      </c>
      <c r="G22" s="141">
        <f t="shared" si="0"/>
        <v>-0.6</v>
      </c>
      <c r="H22" s="142"/>
    </row>
    <row r="23" spans="1:8" ht="38.25" hidden="1" customHeight="1" x14ac:dyDescent="0.2">
      <c r="A23" s="83" t="s">
        <v>73</v>
      </c>
      <c r="B23" s="37">
        <v>1</v>
      </c>
      <c r="C23" s="37">
        <v>6</v>
      </c>
      <c r="D23" s="7" t="s">
        <v>93</v>
      </c>
      <c r="E23" s="22"/>
      <c r="F23" s="142">
        <f>F24</f>
        <v>0.6</v>
      </c>
      <c r="G23" s="141">
        <f t="shared" si="0"/>
        <v>-0.6</v>
      </c>
      <c r="H23" s="142"/>
    </row>
    <row r="24" spans="1:8" ht="50.25" hidden="1" customHeight="1" x14ac:dyDescent="0.2">
      <c r="A24" s="84" t="s">
        <v>62</v>
      </c>
      <c r="B24" s="37">
        <v>1</v>
      </c>
      <c r="C24" s="37">
        <v>6</v>
      </c>
      <c r="D24" s="7" t="s">
        <v>97</v>
      </c>
      <c r="E24" s="22"/>
      <c r="F24" s="142">
        <f>F25</f>
        <v>0.6</v>
      </c>
      <c r="G24" s="141">
        <f t="shared" si="0"/>
        <v>-0.6</v>
      </c>
      <c r="H24" s="142"/>
    </row>
    <row r="25" spans="1:8" ht="15" hidden="1" customHeight="1" x14ac:dyDescent="0.2">
      <c r="A25" s="84" t="s">
        <v>49</v>
      </c>
      <c r="B25" s="37"/>
      <c r="C25" s="37"/>
      <c r="D25" s="7" t="s">
        <v>97</v>
      </c>
      <c r="E25" s="22">
        <v>500</v>
      </c>
      <c r="F25" s="142">
        <f>F26</f>
        <v>0.6</v>
      </c>
      <c r="G25" s="141">
        <f t="shared" si="0"/>
        <v>-0.6</v>
      </c>
      <c r="H25" s="142"/>
    </row>
    <row r="26" spans="1:8" ht="15.75" hidden="1" customHeight="1" x14ac:dyDescent="0.2">
      <c r="A26" s="84" t="s">
        <v>32</v>
      </c>
      <c r="B26" s="37">
        <v>1</v>
      </c>
      <c r="C26" s="37">
        <v>6</v>
      </c>
      <c r="D26" s="7" t="s">
        <v>97</v>
      </c>
      <c r="E26" s="22">
        <v>540</v>
      </c>
      <c r="F26" s="142">
        <v>0.6</v>
      </c>
      <c r="G26" s="141">
        <f t="shared" si="0"/>
        <v>-0.6</v>
      </c>
      <c r="H26" s="142"/>
    </row>
    <row r="27" spans="1:8" ht="18" hidden="1" customHeight="1" x14ac:dyDescent="0.2">
      <c r="A27" s="83" t="s">
        <v>50</v>
      </c>
      <c r="B27" s="37">
        <v>1</v>
      </c>
      <c r="C27" s="37">
        <v>6</v>
      </c>
      <c r="D27" s="7" t="s">
        <v>91</v>
      </c>
      <c r="E27" s="22"/>
      <c r="F27" s="142">
        <f>F28</f>
        <v>20.3</v>
      </c>
      <c r="G27" s="141">
        <f t="shared" si="0"/>
        <v>-20.3</v>
      </c>
      <c r="H27" s="142"/>
    </row>
    <row r="28" spans="1:8" ht="24" hidden="1" customHeight="1" x14ac:dyDescent="0.2">
      <c r="A28" s="83" t="s">
        <v>177</v>
      </c>
      <c r="B28" s="37">
        <v>1</v>
      </c>
      <c r="C28" s="37">
        <v>6</v>
      </c>
      <c r="D28" s="7" t="s">
        <v>98</v>
      </c>
      <c r="E28" s="22"/>
      <c r="F28" s="142">
        <f>F29</f>
        <v>20.3</v>
      </c>
      <c r="G28" s="141">
        <f t="shared" si="0"/>
        <v>-20.3</v>
      </c>
      <c r="H28" s="142"/>
    </row>
    <row r="29" spans="1:8" ht="45" hidden="1" customHeight="1" x14ac:dyDescent="0.2">
      <c r="A29" s="84" t="s">
        <v>62</v>
      </c>
      <c r="B29" s="37">
        <v>1</v>
      </c>
      <c r="C29" s="37">
        <v>6</v>
      </c>
      <c r="D29" s="7" t="s">
        <v>99</v>
      </c>
      <c r="E29" s="22"/>
      <c r="F29" s="142">
        <f t="shared" ref="F29:F30" si="2">F30</f>
        <v>20.3</v>
      </c>
      <c r="G29" s="141">
        <f t="shared" si="0"/>
        <v>-20.3</v>
      </c>
      <c r="H29" s="142"/>
    </row>
    <row r="30" spans="1:8" ht="11.25" hidden="1" customHeight="1" x14ac:dyDescent="0.2">
      <c r="A30" s="84" t="s">
        <v>49</v>
      </c>
      <c r="B30" s="37">
        <v>1</v>
      </c>
      <c r="C30" s="37">
        <v>6</v>
      </c>
      <c r="D30" s="7" t="s">
        <v>99</v>
      </c>
      <c r="E30" s="22">
        <v>500</v>
      </c>
      <c r="F30" s="142">
        <f t="shared" si="2"/>
        <v>20.3</v>
      </c>
      <c r="G30" s="141">
        <f t="shared" si="0"/>
        <v>-20.3</v>
      </c>
      <c r="H30" s="142"/>
    </row>
    <row r="31" spans="1:8" ht="11.25" hidden="1" customHeight="1" x14ac:dyDescent="0.2">
      <c r="A31" s="84" t="s">
        <v>32</v>
      </c>
      <c r="B31" s="37">
        <v>1</v>
      </c>
      <c r="C31" s="37">
        <v>6</v>
      </c>
      <c r="D31" s="7" t="s">
        <v>99</v>
      </c>
      <c r="E31" s="22">
        <v>540</v>
      </c>
      <c r="F31" s="142">
        <v>20.3</v>
      </c>
      <c r="G31" s="141">
        <f t="shared" si="0"/>
        <v>-20.3</v>
      </c>
      <c r="H31" s="142"/>
    </row>
    <row r="32" spans="1:8" ht="11.25" customHeight="1" x14ac:dyDescent="0.2">
      <c r="A32" s="82" t="s">
        <v>8</v>
      </c>
      <c r="B32" s="37">
        <v>1</v>
      </c>
      <c r="C32" s="37">
        <v>11</v>
      </c>
      <c r="D32" s="7"/>
      <c r="E32" s="22" t="s">
        <v>33</v>
      </c>
      <c r="F32" s="142">
        <f>'расходы 2019'!F32</f>
        <v>50</v>
      </c>
      <c r="G32" s="141">
        <f t="shared" si="0"/>
        <v>0</v>
      </c>
      <c r="H32" s="142">
        <f>'расходы 2019'!H32</f>
        <v>50</v>
      </c>
    </row>
    <row r="33" spans="1:8" ht="12.75" hidden="1" customHeight="1" x14ac:dyDescent="0.2">
      <c r="A33" s="83" t="s">
        <v>50</v>
      </c>
      <c r="B33" s="37">
        <v>1</v>
      </c>
      <c r="C33" s="37">
        <v>11</v>
      </c>
      <c r="D33" s="7" t="s">
        <v>91</v>
      </c>
      <c r="E33" s="22" t="s">
        <v>33</v>
      </c>
      <c r="F33" s="142">
        <f t="shared" ref="F33:F36" si="3">F34</f>
        <v>50</v>
      </c>
      <c r="G33" s="141">
        <f t="shared" si="0"/>
        <v>-50</v>
      </c>
      <c r="H33" s="142"/>
    </row>
    <row r="34" spans="1:8" ht="26.25" hidden="1" customHeight="1" x14ac:dyDescent="0.2">
      <c r="A34" s="83" t="s">
        <v>74</v>
      </c>
      <c r="B34" s="37">
        <v>1</v>
      </c>
      <c r="C34" s="37">
        <v>11</v>
      </c>
      <c r="D34" s="7" t="s">
        <v>100</v>
      </c>
      <c r="E34" s="22" t="s">
        <v>33</v>
      </c>
      <c r="F34" s="142">
        <f>F35</f>
        <v>50</v>
      </c>
      <c r="G34" s="141">
        <f t="shared" si="0"/>
        <v>-50</v>
      </c>
      <c r="H34" s="142"/>
    </row>
    <row r="35" spans="1:8" ht="12" hidden="1" customHeight="1" x14ac:dyDescent="0.2">
      <c r="A35" s="83" t="s">
        <v>90</v>
      </c>
      <c r="B35" s="37">
        <v>1</v>
      </c>
      <c r="C35" s="37">
        <v>11</v>
      </c>
      <c r="D35" s="7" t="s">
        <v>101</v>
      </c>
      <c r="E35" s="22"/>
      <c r="F35" s="142">
        <f t="shared" si="3"/>
        <v>50</v>
      </c>
      <c r="G35" s="141">
        <f t="shared" si="0"/>
        <v>-50</v>
      </c>
      <c r="H35" s="142"/>
    </row>
    <row r="36" spans="1:8" ht="11.25" hidden="1" customHeight="1" x14ac:dyDescent="0.2">
      <c r="A36" s="84" t="s">
        <v>43</v>
      </c>
      <c r="B36" s="37">
        <v>1</v>
      </c>
      <c r="C36" s="37">
        <v>11</v>
      </c>
      <c r="D36" s="7" t="s">
        <v>101</v>
      </c>
      <c r="E36" s="22" t="s">
        <v>44</v>
      </c>
      <c r="F36" s="142">
        <f t="shared" si="3"/>
        <v>50</v>
      </c>
      <c r="G36" s="141">
        <f t="shared" si="0"/>
        <v>-50</v>
      </c>
      <c r="H36" s="142"/>
    </row>
    <row r="37" spans="1:8" hidden="1" x14ac:dyDescent="0.2">
      <c r="A37" s="84" t="s">
        <v>28</v>
      </c>
      <c r="B37" s="37">
        <v>1</v>
      </c>
      <c r="C37" s="37">
        <v>11</v>
      </c>
      <c r="D37" s="7" t="s">
        <v>101</v>
      </c>
      <c r="E37" s="22" t="s">
        <v>22</v>
      </c>
      <c r="F37" s="142">
        <v>50</v>
      </c>
      <c r="G37" s="141">
        <f t="shared" si="0"/>
        <v>-50</v>
      </c>
      <c r="H37" s="142"/>
    </row>
    <row r="38" spans="1:8" ht="11.25" customHeight="1" x14ac:dyDescent="0.2">
      <c r="A38" s="82" t="s">
        <v>9</v>
      </c>
      <c r="B38" s="37">
        <v>1</v>
      </c>
      <c r="C38" s="37">
        <v>13</v>
      </c>
      <c r="D38" s="7" t="s">
        <v>33</v>
      </c>
      <c r="E38" s="22" t="s">
        <v>33</v>
      </c>
      <c r="F38" s="143">
        <v>6078.5</v>
      </c>
      <c r="G38" s="141">
        <f t="shared" si="0"/>
        <v>-666.74499999999989</v>
      </c>
      <c r="H38" s="143">
        <f>'расходы по структуре. 2019 '!I43</f>
        <v>5411.7550000000001</v>
      </c>
    </row>
    <row r="39" spans="1:8" ht="22.5" hidden="1" customHeight="1" x14ac:dyDescent="0.2">
      <c r="A39" s="83" t="s">
        <v>95</v>
      </c>
      <c r="B39" s="37">
        <v>1</v>
      </c>
      <c r="C39" s="37">
        <v>13</v>
      </c>
      <c r="D39" s="7" t="s">
        <v>92</v>
      </c>
      <c r="E39" s="22" t="s">
        <v>33</v>
      </c>
      <c r="F39" s="142">
        <f>F40</f>
        <v>4915.6899999999996</v>
      </c>
      <c r="G39" s="141">
        <f t="shared" si="0"/>
        <v>0</v>
      </c>
      <c r="H39" s="142">
        <f>H40</f>
        <v>4915.6899999999996</v>
      </c>
    </row>
    <row r="40" spans="1:8" ht="35.25" hidden="1" customHeight="1" x14ac:dyDescent="0.2">
      <c r="A40" s="83" t="s">
        <v>72</v>
      </c>
      <c r="B40" s="37">
        <v>1</v>
      </c>
      <c r="C40" s="37">
        <v>2</v>
      </c>
      <c r="D40" s="7" t="s">
        <v>93</v>
      </c>
      <c r="E40" s="22" t="s">
        <v>33</v>
      </c>
      <c r="F40" s="142">
        <f>F41+F48</f>
        <v>4915.6899999999996</v>
      </c>
      <c r="G40" s="141">
        <f t="shared" si="0"/>
        <v>0</v>
      </c>
      <c r="H40" s="142">
        <f>H41+H48</f>
        <v>4915.6899999999996</v>
      </c>
    </row>
    <row r="41" spans="1:8" ht="25.5" hidden="1" customHeight="1" x14ac:dyDescent="0.2">
      <c r="A41" s="83" t="s">
        <v>54</v>
      </c>
      <c r="B41" s="37">
        <v>1</v>
      </c>
      <c r="C41" s="37">
        <v>13</v>
      </c>
      <c r="D41" s="7" t="s">
        <v>103</v>
      </c>
      <c r="E41" s="22"/>
      <c r="F41" s="142">
        <f>F44+F42+F46</f>
        <v>4868.29</v>
      </c>
      <c r="G41" s="141">
        <f t="shared" si="0"/>
        <v>0</v>
      </c>
      <c r="H41" s="142">
        <f>H44+H42+H46</f>
        <v>4868.29</v>
      </c>
    </row>
    <row r="42" spans="1:8" ht="47.25" hidden="1" customHeight="1" x14ac:dyDescent="0.2">
      <c r="A42" s="84" t="s">
        <v>37</v>
      </c>
      <c r="B42" s="37">
        <v>1</v>
      </c>
      <c r="C42" s="37">
        <v>13</v>
      </c>
      <c r="D42" s="7" t="s">
        <v>103</v>
      </c>
      <c r="E42" s="22" t="s">
        <v>38</v>
      </c>
      <c r="F42" s="142">
        <f>F43</f>
        <v>4688</v>
      </c>
      <c r="G42" s="141">
        <f t="shared" si="0"/>
        <v>0</v>
      </c>
      <c r="H42" s="142">
        <f>H43</f>
        <v>4688</v>
      </c>
    </row>
    <row r="43" spans="1:8" ht="14.25" hidden="1" customHeight="1" x14ac:dyDescent="0.2">
      <c r="A43" s="84" t="s">
        <v>39</v>
      </c>
      <c r="B43" s="37">
        <v>1</v>
      </c>
      <c r="C43" s="37">
        <v>13</v>
      </c>
      <c r="D43" s="7" t="s">
        <v>103</v>
      </c>
      <c r="E43" s="22" t="s">
        <v>40</v>
      </c>
      <c r="F43" s="142">
        <v>4688</v>
      </c>
      <c r="G43" s="141">
        <f t="shared" si="0"/>
        <v>0</v>
      </c>
      <c r="H43" s="142">
        <v>4688</v>
      </c>
    </row>
    <row r="44" spans="1:8" ht="22.5" hidden="1" customHeight="1" x14ac:dyDescent="0.2">
      <c r="A44" s="84" t="s">
        <v>76</v>
      </c>
      <c r="B44" s="37">
        <v>1</v>
      </c>
      <c r="C44" s="37">
        <v>13</v>
      </c>
      <c r="D44" s="7" t="s">
        <v>103</v>
      </c>
      <c r="E44" s="22" t="s">
        <v>34</v>
      </c>
      <c r="F44" s="142">
        <f>F45</f>
        <v>123.69</v>
      </c>
      <c r="G44" s="141">
        <f t="shared" si="0"/>
        <v>0</v>
      </c>
      <c r="H44" s="142">
        <f>H45</f>
        <v>123.69</v>
      </c>
    </row>
    <row r="45" spans="1:8" ht="22.5" hidden="1" x14ac:dyDescent="0.2">
      <c r="A45" s="84" t="s">
        <v>35</v>
      </c>
      <c r="B45" s="37">
        <v>1</v>
      </c>
      <c r="C45" s="37">
        <v>13</v>
      </c>
      <c r="D45" s="7" t="s">
        <v>103</v>
      </c>
      <c r="E45" s="22" t="s">
        <v>36</v>
      </c>
      <c r="F45" s="142">
        <v>123.69</v>
      </c>
      <c r="G45" s="141">
        <f t="shared" si="0"/>
        <v>0</v>
      </c>
      <c r="H45" s="142">
        <v>123.69</v>
      </c>
    </row>
    <row r="46" spans="1:8" hidden="1" x14ac:dyDescent="0.2">
      <c r="A46" s="84" t="s">
        <v>43</v>
      </c>
      <c r="B46" s="37">
        <v>1</v>
      </c>
      <c r="C46" s="37">
        <v>13</v>
      </c>
      <c r="D46" s="7" t="s">
        <v>103</v>
      </c>
      <c r="E46" s="22" t="s">
        <v>44</v>
      </c>
      <c r="F46" s="142">
        <f>F47</f>
        <v>56.6</v>
      </c>
      <c r="G46" s="141">
        <f t="shared" si="0"/>
        <v>0</v>
      </c>
      <c r="H46" s="142">
        <f>H47</f>
        <v>56.6</v>
      </c>
    </row>
    <row r="47" spans="1:8" hidden="1" x14ac:dyDescent="0.2">
      <c r="A47" s="84" t="s">
        <v>45</v>
      </c>
      <c r="B47" s="37">
        <v>1</v>
      </c>
      <c r="C47" s="37">
        <v>13</v>
      </c>
      <c r="D47" s="7" t="s">
        <v>103</v>
      </c>
      <c r="E47" s="22" t="s">
        <v>46</v>
      </c>
      <c r="F47" s="142">
        <v>56.6</v>
      </c>
      <c r="G47" s="141">
        <f t="shared" si="0"/>
        <v>0</v>
      </c>
      <c r="H47" s="142">
        <v>56.6</v>
      </c>
    </row>
    <row r="48" spans="1:8" hidden="1" x14ac:dyDescent="0.2">
      <c r="A48" s="85" t="s">
        <v>53</v>
      </c>
      <c r="B48" s="37">
        <v>1</v>
      </c>
      <c r="C48" s="37">
        <v>13</v>
      </c>
      <c r="D48" s="7" t="s">
        <v>102</v>
      </c>
      <c r="E48" s="22"/>
      <c r="F48" s="142">
        <f>F49</f>
        <v>47.4</v>
      </c>
      <c r="G48" s="141">
        <f t="shared" si="0"/>
        <v>0</v>
      </c>
      <c r="H48" s="142">
        <f>H49</f>
        <v>47.4</v>
      </c>
    </row>
    <row r="49" spans="1:8" hidden="1" x14ac:dyDescent="0.2">
      <c r="A49" s="84" t="s">
        <v>43</v>
      </c>
      <c r="B49" s="37">
        <v>1</v>
      </c>
      <c r="C49" s="37">
        <v>13</v>
      </c>
      <c r="D49" s="7" t="s">
        <v>102</v>
      </c>
      <c r="E49" s="22" t="s">
        <v>44</v>
      </c>
      <c r="F49" s="142">
        <f>F50</f>
        <v>47.4</v>
      </c>
      <c r="G49" s="141">
        <f t="shared" si="0"/>
        <v>0</v>
      </c>
      <c r="H49" s="142">
        <f>H50</f>
        <v>47.4</v>
      </c>
    </row>
    <row r="50" spans="1:8" hidden="1" x14ac:dyDescent="0.2">
      <c r="A50" s="84" t="s">
        <v>45</v>
      </c>
      <c r="B50" s="37">
        <v>1</v>
      </c>
      <c r="C50" s="37">
        <v>13</v>
      </c>
      <c r="D50" s="7" t="s">
        <v>102</v>
      </c>
      <c r="E50" s="22" t="s">
        <v>46</v>
      </c>
      <c r="F50" s="142">
        <v>47.4</v>
      </c>
      <c r="G50" s="141">
        <f t="shared" si="0"/>
        <v>0</v>
      </c>
      <c r="H50" s="142">
        <v>47.4</v>
      </c>
    </row>
    <row r="51" spans="1:8" ht="29.25" hidden="1" customHeight="1" x14ac:dyDescent="0.2">
      <c r="A51" s="84" t="s">
        <v>105</v>
      </c>
      <c r="B51" s="37">
        <v>1</v>
      </c>
      <c r="C51" s="37">
        <v>13</v>
      </c>
      <c r="D51" s="7" t="s">
        <v>104</v>
      </c>
      <c r="E51" s="22"/>
      <c r="F51" s="142">
        <f>F52</f>
        <v>928.7</v>
      </c>
      <c r="G51" s="141">
        <f t="shared" si="0"/>
        <v>0</v>
      </c>
      <c r="H51" s="142">
        <f>H52</f>
        <v>928.7</v>
      </c>
    </row>
    <row r="52" spans="1:8" ht="35.25" hidden="1" customHeight="1" x14ac:dyDescent="0.2">
      <c r="A52" s="84" t="s">
        <v>75</v>
      </c>
      <c r="B52" s="37">
        <v>1</v>
      </c>
      <c r="C52" s="37">
        <v>13</v>
      </c>
      <c r="D52" s="7" t="s">
        <v>106</v>
      </c>
      <c r="E52" s="22"/>
      <c r="F52" s="142">
        <f>F53</f>
        <v>928.7</v>
      </c>
      <c r="G52" s="141">
        <f t="shared" si="0"/>
        <v>0</v>
      </c>
      <c r="H52" s="142">
        <f>H53</f>
        <v>928.7</v>
      </c>
    </row>
    <row r="53" spans="1:8" ht="23.25" hidden="1" customHeight="1" x14ac:dyDescent="0.2">
      <c r="A53" s="84" t="s">
        <v>54</v>
      </c>
      <c r="B53" s="37">
        <v>1</v>
      </c>
      <c r="C53" s="37">
        <v>13</v>
      </c>
      <c r="D53" s="7" t="s">
        <v>107</v>
      </c>
      <c r="E53" s="22"/>
      <c r="F53" s="142">
        <f>F54+F56</f>
        <v>928.7</v>
      </c>
      <c r="G53" s="141">
        <f t="shared" si="0"/>
        <v>0</v>
      </c>
      <c r="H53" s="142">
        <f>H54+H56</f>
        <v>928.7</v>
      </c>
    </row>
    <row r="54" spans="1:8" ht="22.5" hidden="1" x14ac:dyDescent="0.2">
      <c r="A54" s="84" t="s">
        <v>76</v>
      </c>
      <c r="B54" s="37">
        <v>1</v>
      </c>
      <c r="C54" s="37">
        <v>13</v>
      </c>
      <c r="D54" s="7" t="s">
        <v>107</v>
      </c>
      <c r="E54" s="22" t="s">
        <v>34</v>
      </c>
      <c r="F54" s="142">
        <f>F55</f>
        <v>900.7</v>
      </c>
      <c r="G54" s="141">
        <f t="shared" si="0"/>
        <v>0</v>
      </c>
      <c r="H54" s="142">
        <f>H55</f>
        <v>900.7</v>
      </c>
    </row>
    <row r="55" spans="1:8" ht="22.5" hidden="1" x14ac:dyDescent="0.2">
      <c r="A55" s="84" t="s">
        <v>35</v>
      </c>
      <c r="B55" s="37">
        <v>1</v>
      </c>
      <c r="C55" s="37">
        <v>13</v>
      </c>
      <c r="D55" s="7" t="s">
        <v>107</v>
      </c>
      <c r="E55" s="22" t="s">
        <v>36</v>
      </c>
      <c r="F55" s="142">
        <v>900.7</v>
      </c>
      <c r="G55" s="141">
        <f t="shared" si="0"/>
        <v>0</v>
      </c>
      <c r="H55" s="142">
        <v>900.7</v>
      </c>
    </row>
    <row r="56" spans="1:8" hidden="1" x14ac:dyDescent="0.2">
      <c r="A56" s="84" t="s">
        <v>43</v>
      </c>
      <c r="B56" s="37">
        <v>1</v>
      </c>
      <c r="C56" s="37">
        <v>13</v>
      </c>
      <c r="D56" s="7" t="s">
        <v>107</v>
      </c>
      <c r="E56" s="22" t="s">
        <v>44</v>
      </c>
      <c r="F56" s="142">
        <f>F57</f>
        <v>28</v>
      </c>
      <c r="G56" s="141">
        <f t="shared" si="0"/>
        <v>0</v>
      </c>
      <c r="H56" s="142">
        <f>H57</f>
        <v>28</v>
      </c>
    </row>
    <row r="57" spans="1:8" hidden="1" x14ac:dyDescent="0.2">
      <c r="A57" s="84" t="s">
        <v>45</v>
      </c>
      <c r="B57" s="37">
        <v>1</v>
      </c>
      <c r="C57" s="37">
        <v>13</v>
      </c>
      <c r="D57" s="7" t="s">
        <v>107</v>
      </c>
      <c r="E57" s="22" t="s">
        <v>46</v>
      </c>
      <c r="F57" s="142">
        <v>28</v>
      </c>
      <c r="G57" s="141">
        <f t="shared" si="0"/>
        <v>0</v>
      </c>
      <c r="H57" s="142">
        <v>28</v>
      </c>
    </row>
    <row r="58" spans="1:8" ht="36.75" hidden="1" customHeight="1" x14ac:dyDescent="0.2">
      <c r="A58" s="84" t="s">
        <v>187</v>
      </c>
      <c r="B58" s="37">
        <v>1</v>
      </c>
      <c r="C58" s="37">
        <v>13</v>
      </c>
      <c r="D58" s="7" t="s">
        <v>108</v>
      </c>
      <c r="E58" s="22"/>
      <c r="F58" s="142">
        <f>F59+F64</f>
        <v>2</v>
      </c>
      <c r="G58" s="141">
        <f t="shared" si="0"/>
        <v>0</v>
      </c>
      <c r="H58" s="142">
        <f>H59+H64</f>
        <v>2</v>
      </c>
    </row>
    <row r="59" spans="1:8" ht="30" hidden="1" customHeight="1" x14ac:dyDescent="0.2">
      <c r="A59" s="84" t="s">
        <v>162</v>
      </c>
      <c r="B59" s="37">
        <v>1</v>
      </c>
      <c r="C59" s="37">
        <v>13</v>
      </c>
      <c r="D59" s="7" t="s">
        <v>164</v>
      </c>
      <c r="E59" s="22"/>
      <c r="F59" s="142">
        <f>F60</f>
        <v>1</v>
      </c>
      <c r="G59" s="141">
        <f t="shared" si="0"/>
        <v>0</v>
      </c>
      <c r="H59" s="142">
        <f>H60</f>
        <v>1</v>
      </c>
    </row>
    <row r="60" spans="1:8" ht="36.75" hidden="1" customHeight="1" x14ac:dyDescent="0.2">
      <c r="A60" s="84" t="s">
        <v>163</v>
      </c>
      <c r="B60" s="37">
        <v>1</v>
      </c>
      <c r="C60" s="37">
        <v>13</v>
      </c>
      <c r="D60" s="7" t="s">
        <v>165</v>
      </c>
      <c r="E60" s="22"/>
      <c r="F60" s="142">
        <f>F61</f>
        <v>1</v>
      </c>
      <c r="G60" s="141">
        <f t="shared" si="0"/>
        <v>0</v>
      </c>
      <c r="H60" s="142">
        <f>H61</f>
        <v>1</v>
      </c>
    </row>
    <row r="61" spans="1:8" ht="22.5" hidden="1" x14ac:dyDescent="0.2">
      <c r="A61" s="84" t="s">
        <v>54</v>
      </c>
      <c r="B61" s="37">
        <v>1</v>
      </c>
      <c r="C61" s="37">
        <v>13</v>
      </c>
      <c r="D61" s="7" t="s">
        <v>166</v>
      </c>
      <c r="E61" s="22"/>
      <c r="F61" s="142">
        <f>F62</f>
        <v>1</v>
      </c>
      <c r="G61" s="141">
        <f t="shared" si="0"/>
        <v>0</v>
      </c>
      <c r="H61" s="142">
        <f>H62</f>
        <v>1</v>
      </c>
    </row>
    <row r="62" spans="1:8" ht="22.5" hidden="1" x14ac:dyDescent="0.2">
      <c r="A62" s="84" t="s">
        <v>76</v>
      </c>
      <c r="B62" s="37">
        <v>1</v>
      </c>
      <c r="C62" s="37">
        <v>13</v>
      </c>
      <c r="D62" s="7" t="s">
        <v>166</v>
      </c>
      <c r="E62" s="22">
        <v>200</v>
      </c>
      <c r="F62" s="142">
        <f>F63</f>
        <v>1</v>
      </c>
      <c r="G62" s="141">
        <f t="shared" si="0"/>
        <v>0</v>
      </c>
      <c r="H62" s="142">
        <f>H63</f>
        <v>1</v>
      </c>
    </row>
    <row r="63" spans="1:8" ht="22.5" hidden="1" x14ac:dyDescent="0.2">
      <c r="A63" s="84" t="s">
        <v>35</v>
      </c>
      <c r="B63" s="37">
        <v>1</v>
      </c>
      <c r="C63" s="37">
        <v>13</v>
      </c>
      <c r="D63" s="7" t="s">
        <v>166</v>
      </c>
      <c r="E63" s="22">
        <v>240</v>
      </c>
      <c r="F63" s="142">
        <v>1</v>
      </c>
      <c r="G63" s="141">
        <f t="shared" si="0"/>
        <v>0</v>
      </c>
      <c r="H63" s="142">
        <v>1</v>
      </c>
    </row>
    <row r="64" spans="1:8" hidden="1" x14ac:dyDescent="0.2">
      <c r="A64" s="84" t="s">
        <v>168</v>
      </c>
      <c r="B64" s="37">
        <v>1</v>
      </c>
      <c r="C64" s="37">
        <v>13</v>
      </c>
      <c r="D64" s="7" t="s">
        <v>167</v>
      </c>
      <c r="E64" s="22"/>
      <c r="F64" s="142">
        <f>F65</f>
        <v>1</v>
      </c>
      <c r="G64" s="141">
        <f t="shared" si="0"/>
        <v>0</v>
      </c>
      <c r="H64" s="142">
        <f>H65</f>
        <v>1</v>
      </c>
    </row>
    <row r="65" spans="1:8" ht="19.5" hidden="1" customHeight="1" x14ac:dyDescent="0.2">
      <c r="A65" s="84" t="s">
        <v>169</v>
      </c>
      <c r="B65" s="37">
        <v>1</v>
      </c>
      <c r="C65" s="37">
        <v>13</v>
      </c>
      <c r="D65" s="7" t="s">
        <v>170</v>
      </c>
      <c r="E65" s="22"/>
      <c r="F65" s="142">
        <f>F66</f>
        <v>1</v>
      </c>
      <c r="G65" s="141">
        <f t="shared" si="0"/>
        <v>0</v>
      </c>
      <c r="H65" s="142">
        <f>H66</f>
        <v>1</v>
      </c>
    </row>
    <row r="66" spans="1:8" ht="22.5" hidden="1" x14ac:dyDescent="0.2">
      <c r="A66" s="84" t="s">
        <v>54</v>
      </c>
      <c r="B66" s="37">
        <v>1</v>
      </c>
      <c r="C66" s="37">
        <v>13</v>
      </c>
      <c r="D66" s="7" t="s">
        <v>171</v>
      </c>
      <c r="E66" s="22"/>
      <c r="F66" s="142">
        <f>F67</f>
        <v>1</v>
      </c>
      <c r="G66" s="141">
        <f t="shared" si="0"/>
        <v>0</v>
      </c>
      <c r="H66" s="142">
        <f>H67</f>
        <v>1</v>
      </c>
    </row>
    <row r="67" spans="1:8" ht="22.5" hidden="1" x14ac:dyDescent="0.2">
      <c r="A67" s="84" t="s">
        <v>76</v>
      </c>
      <c r="B67" s="37">
        <v>1</v>
      </c>
      <c r="C67" s="37">
        <v>13</v>
      </c>
      <c r="D67" s="7" t="s">
        <v>171</v>
      </c>
      <c r="E67" s="22">
        <v>200</v>
      </c>
      <c r="F67" s="142">
        <f>F68</f>
        <v>1</v>
      </c>
      <c r="G67" s="141">
        <f t="shared" si="0"/>
        <v>0</v>
      </c>
      <c r="H67" s="142">
        <f>H68</f>
        <v>1</v>
      </c>
    </row>
    <row r="68" spans="1:8" ht="22.5" hidden="1" x14ac:dyDescent="0.2">
      <c r="A68" s="84" t="s">
        <v>35</v>
      </c>
      <c r="B68" s="37">
        <v>1</v>
      </c>
      <c r="C68" s="37">
        <v>13</v>
      </c>
      <c r="D68" s="7" t="s">
        <v>171</v>
      </c>
      <c r="E68" s="22">
        <v>240</v>
      </c>
      <c r="F68" s="142">
        <v>1</v>
      </c>
      <c r="G68" s="141">
        <f t="shared" si="0"/>
        <v>0</v>
      </c>
      <c r="H68" s="142">
        <v>1</v>
      </c>
    </row>
    <row r="69" spans="1:8" ht="11.25" customHeight="1" x14ac:dyDescent="0.2">
      <c r="A69" s="82" t="s">
        <v>10</v>
      </c>
      <c r="B69" s="37">
        <v>2</v>
      </c>
      <c r="C69" s="37">
        <v>0</v>
      </c>
      <c r="D69" s="7" t="s">
        <v>33</v>
      </c>
      <c r="E69" s="22" t="s">
        <v>33</v>
      </c>
      <c r="F69" s="142">
        <f>'расходы 2019'!F80</f>
        <v>435.5</v>
      </c>
      <c r="G69" s="141">
        <f t="shared" si="0"/>
        <v>0</v>
      </c>
      <c r="H69" s="142">
        <f>'расходы по структуре. 2019 '!I104</f>
        <v>435.49999999999994</v>
      </c>
    </row>
    <row r="70" spans="1:8" ht="11.25" customHeight="1" x14ac:dyDescent="0.2">
      <c r="A70" s="82" t="s">
        <v>11</v>
      </c>
      <c r="B70" s="37">
        <v>2</v>
      </c>
      <c r="C70" s="37">
        <v>3</v>
      </c>
      <c r="D70" s="7" t="s">
        <v>33</v>
      </c>
      <c r="E70" s="22" t="s">
        <v>33</v>
      </c>
      <c r="F70" s="142">
        <f>'расходы 2019'!F81</f>
        <v>435.5</v>
      </c>
      <c r="G70" s="141">
        <f t="shared" si="0"/>
        <v>0</v>
      </c>
      <c r="H70" s="142">
        <f>'расходы 2019'!H82</f>
        <v>435.49999999999994</v>
      </c>
    </row>
    <row r="71" spans="1:8" ht="11.25" hidden="1" customHeight="1" x14ac:dyDescent="0.2">
      <c r="A71" s="83" t="s">
        <v>50</v>
      </c>
      <c r="B71" s="37">
        <v>2</v>
      </c>
      <c r="C71" s="37">
        <v>3</v>
      </c>
      <c r="D71" s="7">
        <v>5000000000</v>
      </c>
      <c r="E71" s="22" t="s">
        <v>33</v>
      </c>
      <c r="F71" s="142">
        <f t="shared" ref="F71:H74" si="4">F72</f>
        <v>435.5</v>
      </c>
      <c r="G71" s="141">
        <f t="shared" si="0"/>
        <v>0</v>
      </c>
      <c r="H71" s="142">
        <f t="shared" si="4"/>
        <v>435.5</v>
      </c>
    </row>
    <row r="72" spans="1:8" ht="36" hidden="1" customHeight="1" x14ac:dyDescent="0.2">
      <c r="A72" s="83" t="s">
        <v>74</v>
      </c>
      <c r="B72" s="37">
        <v>2</v>
      </c>
      <c r="C72" s="37">
        <v>3</v>
      </c>
      <c r="D72" s="7">
        <v>5000100000</v>
      </c>
      <c r="E72" s="22"/>
      <c r="F72" s="142">
        <f t="shared" si="4"/>
        <v>435.5</v>
      </c>
      <c r="G72" s="141">
        <f t="shared" si="0"/>
        <v>0</v>
      </c>
      <c r="H72" s="142">
        <f t="shared" si="4"/>
        <v>435.5</v>
      </c>
    </row>
    <row r="73" spans="1:8" ht="30.75" hidden="1" customHeight="1" x14ac:dyDescent="0.2">
      <c r="A73" s="83" t="s">
        <v>55</v>
      </c>
      <c r="B73" s="37">
        <v>2</v>
      </c>
      <c r="C73" s="37">
        <v>3</v>
      </c>
      <c r="D73" s="7" t="s">
        <v>176</v>
      </c>
      <c r="E73" s="22" t="s">
        <v>33</v>
      </c>
      <c r="F73" s="142">
        <f>F74+F76</f>
        <v>435.5</v>
      </c>
      <c r="G73" s="141">
        <f t="shared" ref="G73:G136" si="5">H73-F73</f>
        <v>0</v>
      </c>
      <c r="H73" s="142">
        <f>H74+H76</f>
        <v>435.5</v>
      </c>
    </row>
    <row r="74" spans="1:8" ht="50.25" hidden="1" customHeight="1" x14ac:dyDescent="0.2">
      <c r="A74" s="84" t="s">
        <v>37</v>
      </c>
      <c r="B74" s="37">
        <v>2</v>
      </c>
      <c r="C74" s="37">
        <v>3</v>
      </c>
      <c r="D74" s="7">
        <v>5000151180</v>
      </c>
      <c r="E74" s="22" t="s">
        <v>38</v>
      </c>
      <c r="F74" s="142">
        <f t="shared" si="4"/>
        <v>320</v>
      </c>
      <c r="G74" s="141">
        <f t="shared" si="5"/>
        <v>0</v>
      </c>
      <c r="H74" s="142">
        <f t="shared" si="4"/>
        <v>320</v>
      </c>
    </row>
    <row r="75" spans="1:8" ht="22.5" hidden="1" customHeight="1" x14ac:dyDescent="0.2">
      <c r="A75" s="84" t="s">
        <v>41</v>
      </c>
      <c r="B75" s="37">
        <v>2</v>
      </c>
      <c r="C75" s="37">
        <v>3</v>
      </c>
      <c r="D75" s="7">
        <v>5000151180</v>
      </c>
      <c r="E75" s="22" t="s">
        <v>42</v>
      </c>
      <c r="F75" s="142">
        <v>320</v>
      </c>
      <c r="G75" s="141">
        <f t="shared" si="5"/>
        <v>0</v>
      </c>
      <c r="H75" s="142">
        <v>320</v>
      </c>
    </row>
    <row r="76" spans="1:8" ht="22.5" hidden="1" customHeight="1" x14ac:dyDescent="0.2">
      <c r="A76" s="84" t="s">
        <v>76</v>
      </c>
      <c r="B76" s="37">
        <v>2</v>
      </c>
      <c r="C76" s="37">
        <v>3</v>
      </c>
      <c r="D76" s="7">
        <v>5000151180</v>
      </c>
      <c r="E76" s="22">
        <v>200</v>
      </c>
      <c r="F76" s="142">
        <f>F77</f>
        <v>115.5</v>
      </c>
      <c r="G76" s="141">
        <f t="shared" si="5"/>
        <v>0</v>
      </c>
      <c r="H76" s="142">
        <f>H77</f>
        <v>115.5</v>
      </c>
    </row>
    <row r="77" spans="1:8" ht="22.5" hidden="1" customHeight="1" x14ac:dyDescent="0.2">
      <c r="A77" s="84" t="s">
        <v>35</v>
      </c>
      <c r="B77" s="37">
        <v>2</v>
      </c>
      <c r="C77" s="37">
        <v>3</v>
      </c>
      <c r="D77" s="7">
        <v>5000151180</v>
      </c>
      <c r="E77" s="22">
        <v>240</v>
      </c>
      <c r="F77" s="142">
        <v>115.5</v>
      </c>
      <c r="G77" s="141">
        <f t="shared" si="5"/>
        <v>0</v>
      </c>
      <c r="H77" s="142">
        <v>115.5</v>
      </c>
    </row>
    <row r="78" spans="1:8" ht="11.25" customHeight="1" x14ac:dyDescent="0.2">
      <c r="A78" s="82" t="s">
        <v>12</v>
      </c>
      <c r="B78" s="37">
        <v>3</v>
      </c>
      <c r="C78" s="37">
        <v>0</v>
      </c>
      <c r="D78" s="7" t="s">
        <v>33</v>
      </c>
      <c r="E78" s="22" t="s">
        <v>33</v>
      </c>
      <c r="F78" s="142">
        <f>'расходы 2019'!F89</f>
        <v>89</v>
      </c>
      <c r="G78" s="141">
        <f t="shared" si="5"/>
        <v>0</v>
      </c>
      <c r="H78" s="142">
        <f>'расходы по структуре. 2019 '!I117</f>
        <v>89</v>
      </c>
    </row>
    <row r="79" spans="1:8" ht="11.25" customHeight="1" x14ac:dyDescent="0.2">
      <c r="A79" s="82" t="s">
        <v>13</v>
      </c>
      <c r="B79" s="37">
        <v>3</v>
      </c>
      <c r="C79" s="37">
        <v>4</v>
      </c>
      <c r="D79" s="7" t="s">
        <v>33</v>
      </c>
      <c r="E79" s="22" t="s">
        <v>33</v>
      </c>
      <c r="F79" s="142">
        <f>'расходы 2019'!F90</f>
        <v>72</v>
      </c>
      <c r="G79" s="141">
        <f t="shared" si="5"/>
        <v>0</v>
      </c>
      <c r="H79" s="142">
        <f>'расходы по структуре. 2019 '!I118</f>
        <v>72</v>
      </c>
    </row>
    <row r="80" spans="1:8" ht="33.75" hidden="1" customHeight="1" x14ac:dyDescent="0.2">
      <c r="A80" s="84" t="s">
        <v>187</v>
      </c>
      <c r="B80" s="37">
        <v>3</v>
      </c>
      <c r="C80" s="37">
        <v>4</v>
      </c>
      <c r="D80" s="7" t="s">
        <v>108</v>
      </c>
      <c r="E80" s="22"/>
      <c r="F80" s="142">
        <f t="shared" ref="F80:F84" si="6">F81</f>
        <v>72</v>
      </c>
      <c r="G80" s="141">
        <f t="shared" si="5"/>
        <v>-72</v>
      </c>
      <c r="H80" s="142"/>
    </row>
    <row r="81" spans="1:8" ht="25.5" hidden="1" customHeight="1" x14ac:dyDescent="0.2">
      <c r="A81" s="82" t="s">
        <v>48</v>
      </c>
      <c r="B81" s="37">
        <v>3</v>
      </c>
      <c r="C81" s="37">
        <v>4</v>
      </c>
      <c r="D81" s="7" t="s">
        <v>109</v>
      </c>
      <c r="E81" s="22"/>
      <c r="F81" s="142">
        <f t="shared" si="6"/>
        <v>72</v>
      </c>
      <c r="G81" s="141">
        <f t="shared" si="5"/>
        <v>-72</v>
      </c>
      <c r="H81" s="142"/>
    </row>
    <row r="82" spans="1:8" ht="34.5" hidden="1" customHeight="1" x14ac:dyDescent="0.2">
      <c r="A82" s="84" t="s">
        <v>112</v>
      </c>
      <c r="B82" s="37">
        <v>3</v>
      </c>
      <c r="C82" s="37">
        <v>4</v>
      </c>
      <c r="D82" s="7" t="s">
        <v>111</v>
      </c>
      <c r="E82" s="22"/>
      <c r="F82" s="142">
        <f t="shared" si="6"/>
        <v>72</v>
      </c>
      <c r="G82" s="141">
        <f t="shared" si="5"/>
        <v>-72</v>
      </c>
      <c r="H82" s="142"/>
    </row>
    <row r="83" spans="1:8" ht="87.75" hidden="1" customHeight="1" x14ac:dyDescent="0.2">
      <c r="A83" s="84" t="s">
        <v>113</v>
      </c>
      <c r="B83" s="37">
        <v>3</v>
      </c>
      <c r="C83" s="37">
        <v>4</v>
      </c>
      <c r="D83" s="15" t="s">
        <v>110</v>
      </c>
      <c r="E83" s="22"/>
      <c r="F83" s="142">
        <f t="shared" si="6"/>
        <v>72</v>
      </c>
      <c r="G83" s="141">
        <f t="shared" si="5"/>
        <v>-72</v>
      </c>
      <c r="H83" s="142"/>
    </row>
    <row r="84" spans="1:8" ht="24" hidden="1" customHeight="1" x14ac:dyDescent="0.2">
      <c r="A84" s="84" t="s">
        <v>76</v>
      </c>
      <c r="B84" s="37">
        <v>3</v>
      </c>
      <c r="C84" s="37">
        <v>4</v>
      </c>
      <c r="D84" s="15" t="s">
        <v>110</v>
      </c>
      <c r="E84" s="22">
        <v>200</v>
      </c>
      <c r="F84" s="142">
        <f t="shared" si="6"/>
        <v>72</v>
      </c>
      <c r="G84" s="141">
        <f t="shared" si="5"/>
        <v>-72</v>
      </c>
      <c r="H84" s="142"/>
    </row>
    <row r="85" spans="1:8" ht="22.5" hidden="1" x14ac:dyDescent="0.2">
      <c r="A85" s="84" t="s">
        <v>35</v>
      </c>
      <c r="B85" s="37">
        <v>3</v>
      </c>
      <c r="C85" s="37">
        <v>4</v>
      </c>
      <c r="D85" s="15" t="s">
        <v>110</v>
      </c>
      <c r="E85" s="22">
        <v>240</v>
      </c>
      <c r="F85" s="142">
        <v>72</v>
      </c>
      <c r="G85" s="141">
        <f t="shared" si="5"/>
        <v>-72</v>
      </c>
      <c r="H85" s="142"/>
    </row>
    <row r="86" spans="1:8" ht="24" customHeight="1" x14ac:dyDescent="0.2">
      <c r="A86" s="84" t="s">
        <v>20</v>
      </c>
      <c r="B86" s="37">
        <v>3</v>
      </c>
      <c r="C86" s="37">
        <v>9</v>
      </c>
      <c r="D86" s="17"/>
      <c r="E86" s="22"/>
      <c r="F86" s="142">
        <f>'расходы 2019'!F99</f>
        <v>2</v>
      </c>
      <c r="G86" s="141">
        <f t="shared" si="5"/>
        <v>0</v>
      </c>
      <c r="H86" s="142">
        <f>'расходы по структуре. 2019 '!I129</f>
        <v>2</v>
      </c>
    </row>
    <row r="87" spans="1:8" ht="39" hidden="1" customHeight="1" x14ac:dyDescent="0.2">
      <c r="A87" s="84" t="s">
        <v>172</v>
      </c>
      <c r="B87" s="37">
        <v>3</v>
      </c>
      <c r="C87" s="37">
        <v>9</v>
      </c>
      <c r="D87" s="17">
        <v>7500000000</v>
      </c>
      <c r="E87" s="22"/>
      <c r="F87" s="142">
        <f>F88+F93</f>
        <v>2</v>
      </c>
      <c r="G87" s="141">
        <f t="shared" si="5"/>
        <v>-2</v>
      </c>
      <c r="H87" s="142"/>
    </row>
    <row r="88" spans="1:8" ht="33.75" hidden="1" x14ac:dyDescent="0.2">
      <c r="A88" s="84" t="s">
        <v>173</v>
      </c>
      <c r="B88" s="37">
        <v>3</v>
      </c>
      <c r="C88" s="37">
        <v>9</v>
      </c>
      <c r="D88" s="17">
        <v>7510000000</v>
      </c>
      <c r="E88" s="22"/>
      <c r="F88" s="142">
        <f>F89</f>
        <v>1</v>
      </c>
      <c r="G88" s="141">
        <f t="shared" si="5"/>
        <v>-1</v>
      </c>
      <c r="H88" s="142"/>
    </row>
    <row r="89" spans="1:8" ht="33.75" hidden="1" x14ac:dyDescent="0.2">
      <c r="A89" s="84" t="s">
        <v>64</v>
      </c>
      <c r="B89" s="37">
        <v>3</v>
      </c>
      <c r="C89" s="37">
        <v>9</v>
      </c>
      <c r="D89" s="17">
        <v>7510100000</v>
      </c>
      <c r="E89" s="22"/>
      <c r="F89" s="142">
        <f>F90</f>
        <v>1</v>
      </c>
      <c r="G89" s="141">
        <f t="shared" si="5"/>
        <v>-1</v>
      </c>
      <c r="H89" s="142"/>
    </row>
    <row r="90" spans="1:8" ht="22.5" hidden="1" x14ac:dyDescent="0.2">
      <c r="A90" s="84" t="s">
        <v>54</v>
      </c>
      <c r="B90" s="37">
        <v>3</v>
      </c>
      <c r="C90" s="37">
        <v>9</v>
      </c>
      <c r="D90" s="17">
        <v>7510199990</v>
      </c>
      <c r="E90" s="22"/>
      <c r="F90" s="142">
        <f>F91</f>
        <v>1</v>
      </c>
      <c r="G90" s="141">
        <f t="shared" si="5"/>
        <v>-1</v>
      </c>
      <c r="H90" s="142"/>
    </row>
    <row r="91" spans="1:8" ht="22.5" hidden="1" x14ac:dyDescent="0.2">
      <c r="A91" s="84" t="s">
        <v>76</v>
      </c>
      <c r="B91" s="37">
        <v>3</v>
      </c>
      <c r="C91" s="37">
        <v>9</v>
      </c>
      <c r="D91" s="17">
        <v>7510199990</v>
      </c>
      <c r="E91" s="22">
        <v>200</v>
      </c>
      <c r="F91" s="142">
        <f>F92</f>
        <v>1</v>
      </c>
      <c r="G91" s="141">
        <f t="shared" si="5"/>
        <v>-1</v>
      </c>
      <c r="H91" s="142"/>
    </row>
    <row r="92" spans="1:8" ht="22.5" hidden="1" x14ac:dyDescent="0.2">
      <c r="A92" s="84" t="s">
        <v>35</v>
      </c>
      <c r="B92" s="37">
        <v>3</v>
      </c>
      <c r="C92" s="37">
        <v>9</v>
      </c>
      <c r="D92" s="17">
        <v>7510199990</v>
      </c>
      <c r="E92" s="22">
        <v>240</v>
      </c>
      <c r="F92" s="142">
        <v>1</v>
      </c>
      <c r="G92" s="141">
        <f t="shared" si="5"/>
        <v>-1</v>
      </c>
      <c r="H92" s="142"/>
    </row>
    <row r="93" spans="1:8" hidden="1" x14ac:dyDescent="0.2">
      <c r="A93" s="84" t="s">
        <v>174</v>
      </c>
      <c r="B93" s="37">
        <v>3</v>
      </c>
      <c r="C93" s="37">
        <v>9</v>
      </c>
      <c r="D93" s="17">
        <v>7520000000</v>
      </c>
      <c r="E93" s="22"/>
      <c r="F93" s="142">
        <f>F94</f>
        <v>1</v>
      </c>
      <c r="G93" s="141">
        <f t="shared" si="5"/>
        <v>-1</v>
      </c>
      <c r="H93" s="142"/>
    </row>
    <row r="94" spans="1:8" ht="22.5" hidden="1" x14ac:dyDescent="0.2">
      <c r="A94" s="84" t="s">
        <v>175</v>
      </c>
      <c r="B94" s="37">
        <v>3</v>
      </c>
      <c r="C94" s="37">
        <v>9</v>
      </c>
      <c r="D94" s="17">
        <v>7520100000</v>
      </c>
      <c r="E94" s="22"/>
      <c r="F94" s="142">
        <f>F95</f>
        <v>1</v>
      </c>
      <c r="G94" s="141">
        <f t="shared" si="5"/>
        <v>-1</v>
      </c>
      <c r="H94" s="142"/>
    </row>
    <row r="95" spans="1:8" ht="22.5" hidden="1" x14ac:dyDescent="0.2">
      <c r="A95" s="84" t="s">
        <v>54</v>
      </c>
      <c r="B95" s="37">
        <v>3</v>
      </c>
      <c r="C95" s="37">
        <v>9</v>
      </c>
      <c r="D95" s="17">
        <v>7520199990</v>
      </c>
      <c r="E95" s="22"/>
      <c r="F95" s="142">
        <f>F96</f>
        <v>1</v>
      </c>
      <c r="G95" s="141">
        <f t="shared" si="5"/>
        <v>-1</v>
      </c>
      <c r="H95" s="142"/>
    </row>
    <row r="96" spans="1:8" ht="22.5" hidden="1" x14ac:dyDescent="0.2">
      <c r="A96" s="84" t="s">
        <v>76</v>
      </c>
      <c r="B96" s="37">
        <v>3</v>
      </c>
      <c r="C96" s="37">
        <v>9</v>
      </c>
      <c r="D96" s="17">
        <v>7520199990</v>
      </c>
      <c r="E96" s="22">
        <v>200</v>
      </c>
      <c r="F96" s="142">
        <f>F97</f>
        <v>1</v>
      </c>
      <c r="G96" s="141">
        <f t="shared" si="5"/>
        <v>-1</v>
      </c>
      <c r="H96" s="142"/>
    </row>
    <row r="97" spans="1:9" ht="22.5" hidden="1" x14ac:dyDescent="0.2">
      <c r="A97" s="84" t="s">
        <v>35</v>
      </c>
      <c r="B97" s="37">
        <v>3</v>
      </c>
      <c r="C97" s="37">
        <v>9</v>
      </c>
      <c r="D97" s="17">
        <v>7520199990</v>
      </c>
      <c r="E97" s="22">
        <v>240</v>
      </c>
      <c r="F97" s="142">
        <v>1</v>
      </c>
      <c r="G97" s="141">
        <f t="shared" si="5"/>
        <v>-1</v>
      </c>
      <c r="H97" s="142"/>
    </row>
    <row r="98" spans="1:9" ht="24" customHeight="1" x14ac:dyDescent="0.2">
      <c r="A98" s="84" t="s">
        <v>56</v>
      </c>
      <c r="B98" s="37">
        <v>3</v>
      </c>
      <c r="C98" s="37">
        <v>14</v>
      </c>
      <c r="D98" s="7"/>
      <c r="E98" s="22"/>
      <c r="F98" s="142">
        <f>'расходы 2019'!F111</f>
        <v>15</v>
      </c>
      <c r="G98" s="141">
        <f t="shared" si="5"/>
        <v>0</v>
      </c>
      <c r="H98" s="142">
        <f>'расходы по структуре. 2019 '!I143</f>
        <v>15</v>
      </c>
    </row>
    <row r="99" spans="1:9" ht="51.75" hidden="1" customHeight="1" x14ac:dyDescent="0.2">
      <c r="A99" s="84" t="s">
        <v>187</v>
      </c>
      <c r="B99" s="37">
        <v>3</v>
      </c>
      <c r="C99" s="37">
        <v>14</v>
      </c>
      <c r="D99" s="7" t="s">
        <v>108</v>
      </c>
      <c r="E99" s="22"/>
      <c r="F99" s="142">
        <f>F100</f>
        <v>15</v>
      </c>
      <c r="G99" s="141">
        <f t="shared" si="5"/>
        <v>0</v>
      </c>
      <c r="H99" s="142">
        <f>H100</f>
        <v>15</v>
      </c>
    </row>
    <row r="100" spans="1:9" ht="11.25" hidden="1" customHeight="1" x14ac:dyDescent="0.2">
      <c r="A100" s="84" t="s">
        <v>48</v>
      </c>
      <c r="B100" s="37">
        <v>3</v>
      </c>
      <c r="C100" s="37">
        <v>14</v>
      </c>
      <c r="D100" s="7" t="s">
        <v>109</v>
      </c>
      <c r="E100" s="22"/>
      <c r="F100" s="142">
        <f>F101</f>
        <v>15</v>
      </c>
      <c r="G100" s="141">
        <f t="shared" si="5"/>
        <v>0</v>
      </c>
      <c r="H100" s="142">
        <f>H101</f>
        <v>15</v>
      </c>
    </row>
    <row r="101" spans="1:9" ht="24.75" hidden="1" customHeight="1" x14ac:dyDescent="0.2">
      <c r="A101" s="84" t="s">
        <v>114</v>
      </c>
      <c r="B101" s="37">
        <v>3</v>
      </c>
      <c r="C101" s="37">
        <v>14</v>
      </c>
      <c r="D101" s="7" t="s">
        <v>115</v>
      </c>
      <c r="E101" s="22"/>
      <c r="F101" s="142">
        <f>F102+F105</f>
        <v>15</v>
      </c>
      <c r="G101" s="141">
        <f t="shared" si="5"/>
        <v>0</v>
      </c>
      <c r="H101" s="142">
        <f>H102+H105</f>
        <v>15</v>
      </c>
    </row>
    <row r="102" spans="1:9" ht="31.5" hidden="1" customHeight="1" x14ac:dyDescent="0.2">
      <c r="A102" s="84" t="s">
        <v>86</v>
      </c>
      <c r="B102" s="37">
        <v>3</v>
      </c>
      <c r="C102" s="37">
        <v>14</v>
      </c>
      <c r="D102" s="7" t="s">
        <v>116</v>
      </c>
      <c r="E102" s="22"/>
      <c r="F102" s="142">
        <f>F103</f>
        <v>12</v>
      </c>
      <c r="G102" s="141">
        <f t="shared" si="5"/>
        <v>0</v>
      </c>
      <c r="H102" s="142">
        <f>H103</f>
        <v>12</v>
      </c>
    </row>
    <row r="103" spans="1:9" ht="52.5" hidden="1" customHeight="1" x14ac:dyDescent="0.2">
      <c r="A103" s="84" t="s">
        <v>37</v>
      </c>
      <c r="B103" s="37">
        <v>3</v>
      </c>
      <c r="C103" s="37">
        <v>14</v>
      </c>
      <c r="D103" s="7" t="s">
        <v>116</v>
      </c>
      <c r="E103" s="22">
        <v>100</v>
      </c>
      <c r="F103" s="142">
        <f>+F104</f>
        <v>12</v>
      </c>
      <c r="G103" s="141">
        <f t="shared" si="5"/>
        <v>0</v>
      </c>
      <c r="H103" s="142">
        <f>+H104</f>
        <v>12</v>
      </c>
    </row>
    <row r="104" spans="1:9" ht="28.5" hidden="1" customHeight="1" x14ac:dyDescent="0.2">
      <c r="A104" s="84" t="s">
        <v>39</v>
      </c>
      <c r="B104" s="37">
        <v>3</v>
      </c>
      <c r="C104" s="37">
        <v>14</v>
      </c>
      <c r="D104" s="7" t="s">
        <v>116</v>
      </c>
      <c r="E104" s="22">
        <v>110</v>
      </c>
      <c r="F104" s="142">
        <v>12</v>
      </c>
      <c r="G104" s="141">
        <f t="shared" si="5"/>
        <v>0</v>
      </c>
      <c r="H104" s="142">
        <v>12</v>
      </c>
    </row>
    <row r="105" spans="1:9" ht="32.25" hidden="1" customHeight="1" x14ac:dyDescent="0.2">
      <c r="A105" s="84" t="s">
        <v>87</v>
      </c>
      <c r="B105" s="37">
        <v>3</v>
      </c>
      <c r="C105" s="37">
        <v>14</v>
      </c>
      <c r="D105" s="7" t="s">
        <v>117</v>
      </c>
      <c r="E105" s="22"/>
      <c r="F105" s="143">
        <f>+F106</f>
        <v>3</v>
      </c>
      <c r="G105" s="141">
        <f t="shared" si="5"/>
        <v>0</v>
      </c>
      <c r="H105" s="143">
        <f>+H106</f>
        <v>3</v>
      </c>
    </row>
    <row r="106" spans="1:9" ht="50.25" hidden="1" customHeight="1" x14ac:dyDescent="0.2">
      <c r="A106" s="84" t="s">
        <v>37</v>
      </c>
      <c r="B106" s="37">
        <v>3</v>
      </c>
      <c r="C106" s="37">
        <v>14</v>
      </c>
      <c r="D106" s="7" t="s">
        <v>117</v>
      </c>
      <c r="E106" s="22">
        <v>100</v>
      </c>
      <c r="F106" s="143">
        <f>F107</f>
        <v>3</v>
      </c>
      <c r="G106" s="141">
        <f t="shared" si="5"/>
        <v>0</v>
      </c>
      <c r="H106" s="143">
        <f>H107</f>
        <v>3</v>
      </c>
    </row>
    <row r="107" spans="1:9" ht="27" hidden="1" customHeight="1" x14ac:dyDescent="0.2">
      <c r="A107" s="84" t="s">
        <v>39</v>
      </c>
      <c r="B107" s="37">
        <v>3</v>
      </c>
      <c r="C107" s="37">
        <v>14</v>
      </c>
      <c r="D107" s="7" t="s">
        <v>117</v>
      </c>
      <c r="E107" s="22">
        <v>110</v>
      </c>
      <c r="F107" s="142">
        <v>3</v>
      </c>
      <c r="G107" s="141">
        <f t="shared" si="5"/>
        <v>0</v>
      </c>
      <c r="H107" s="142">
        <v>3</v>
      </c>
    </row>
    <row r="108" spans="1:9" ht="11.25" customHeight="1" x14ac:dyDescent="0.2">
      <c r="A108" s="82" t="s">
        <v>14</v>
      </c>
      <c r="B108" s="37">
        <v>4</v>
      </c>
      <c r="C108" s="38">
        <v>0</v>
      </c>
      <c r="D108" s="7" t="s">
        <v>33</v>
      </c>
      <c r="E108" s="22" t="s">
        <v>33</v>
      </c>
      <c r="F108" s="144">
        <f>'расходы 2019'!F125</f>
        <v>6101.8200000000006</v>
      </c>
      <c r="G108" s="141">
        <f t="shared" si="5"/>
        <v>58.719999999999345</v>
      </c>
      <c r="H108" s="144">
        <f>'расходы по структуре. 2019 '!I161</f>
        <v>6160.54</v>
      </c>
      <c r="I108" s="23"/>
    </row>
    <row r="109" spans="1:9" ht="11.25" customHeight="1" x14ac:dyDescent="0.2">
      <c r="A109" s="84" t="s">
        <v>82</v>
      </c>
      <c r="B109" s="37">
        <v>4</v>
      </c>
      <c r="C109" s="37">
        <v>9</v>
      </c>
      <c r="D109" s="7"/>
      <c r="E109" s="22"/>
      <c r="F109" s="142">
        <f>'расходы 2019'!F126</f>
        <v>4898.8</v>
      </c>
      <c r="G109" s="141">
        <f t="shared" si="5"/>
        <v>58.699999999999818</v>
      </c>
      <c r="H109" s="142">
        <f>'расходы по структуре. 2019 '!I162</f>
        <v>4957.5</v>
      </c>
    </row>
    <row r="110" spans="1:9" ht="36.75" hidden="1" customHeight="1" x14ac:dyDescent="0.2">
      <c r="A110" s="84" t="s">
        <v>188</v>
      </c>
      <c r="B110" s="37">
        <v>4</v>
      </c>
      <c r="C110" s="37">
        <v>9</v>
      </c>
      <c r="D110" s="11">
        <v>8400000000</v>
      </c>
      <c r="E110" s="22"/>
      <c r="F110" s="142">
        <f t="shared" ref="F110:F114" si="7">F111</f>
        <v>1745.8</v>
      </c>
      <c r="G110" s="141">
        <f t="shared" si="5"/>
        <v>-1745.8</v>
      </c>
      <c r="H110" s="142"/>
    </row>
    <row r="111" spans="1:9" ht="15" hidden="1" customHeight="1" x14ac:dyDescent="0.2">
      <c r="A111" s="84" t="s">
        <v>80</v>
      </c>
      <c r="B111" s="37">
        <v>4</v>
      </c>
      <c r="C111" s="37">
        <v>9</v>
      </c>
      <c r="D111" s="11">
        <v>8410000000</v>
      </c>
      <c r="E111" s="22"/>
      <c r="F111" s="142">
        <f t="shared" si="7"/>
        <v>1745.8</v>
      </c>
      <c r="G111" s="141">
        <f t="shared" si="5"/>
        <v>-1745.8</v>
      </c>
      <c r="H111" s="142"/>
    </row>
    <row r="112" spans="1:9" ht="21" hidden="1" customHeight="1" x14ac:dyDescent="0.2">
      <c r="A112" s="84" t="s">
        <v>81</v>
      </c>
      <c r="B112" s="37">
        <v>4</v>
      </c>
      <c r="C112" s="37">
        <v>9</v>
      </c>
      <c r="D112" s="11">
        <v>8410100000</v>
      </c>
      <c r="E112" s="22"/>
      <c r="F112" s="142">
        <f t="shared" si="7"/>
        <v>1745.8</v>
      </c>
      <c r="G112" s="141">
        <f t="shared" si="5"/>
        <v>-1745.8</v>
      </c>
      <c r="H112" s="142"/>
    </row>
    <row r="113" spans="1:8" ht="23.25" hidden="1" customHeight="1" x14ac:dyDescent="0.2">
      <c r="A113" s="84" t="s">
        <v>54</v>
      </c>
      <c r="B113" s="37">
        <v>4</v>
      </c>
      <c r="C113" s="37">
        <v>9</v>
      </c>
      <c r="D113" s="11">
        <v>8410199990</v>
      </c>
      <c r="E113" s="22"/>
      <c r="F113" s="142">
        <f t="shared" si="7"/>
        <v>1745.8</v>
      </c>
      <c r="G113" s="141">
        <f t="shared" si="5"/>
        <v>-1745.8</v>
      </c>
      <c r="H113" s="142"/>
    </row>
    <row r="114" spans="1:8" ht="21" hidden="1" customHeight="1" x14ac:dyDescent="0.2">
      <c r="A114" s="84" t="s">
        <v>76</v>
      </c>
      <c r="B114" s="37">
        <v>4</v>
      </c>
      <c r="C114" s="37">
        <v>9</v>
      </c>
      <c r="D114" s="11">
        <v>8410199990</v>
      </c>
      <c r="E114" s="22">
        <v>200</v>
      </c>
      <c r="F114" s="142">
        <f t="shared" si="7"/>
        <v>1745.8</v>
      </c>
      <c r="G114" s="141">
        <f t="shared" si="5"/>
        <v>-1745.8</v>
      </c>
      <c r="H114" s="142"/>
    </row>
    <row r="115" spans="1:8" ht="24" hidden="1" customHeight="1" x14ac:dyDescent="0.2">
      <c r="A115" s="84" t="s">
        <v>35</v>
      </c>
      <c r="B115" s="37">
        <v>4</v>
      </c>
      <c r="C115" s="37">
        <v>9</v>
      </c>
      <c r="D115" s="11">
        <v>8410199990</v>
      </c>
      <c r="E115" s="22">
        <v>240</v>
      </c>
      <c r="F115" s="142">
        <v>1745.8</v>
      </c>
      <c r="G115" s="141">
        <f t="shared" si="5"/>
        <v>-1745.8</v>
      </c>
      <c r="H115" s="142"/>
    </row>
    <row r="116" spans="1:8" ht="11.25" customHeight="1" x14ac:dyDescent="0.2">
      <c r="A116" s="82" t="s">
        <v>15</v>
      </c>
      <c r="B116" s="37">
        <v>4</v>
      </c>
      <c r="C116" s="37">
        <v>10</v>
      </c>
      <c r="D116" s="7" t="s">
        <v>33</v>
      </c>
      <c r="E116" s="22" t="s">
        <v>33</v>
      </c>
      <c r="F116" s="142">
        <f>'расходы 2019'!F133</f>
        <v>339.8</v>
      </c>
      <c r="G116" s="141">
        <f t="shared" si="5"/>
        <v>1.999999999998181E-2</v>
      </c>
      <c r="H116" s="142">
        <f>'расходы по структуре. 2019 '!I170</f>
        <v>339.82</v>
      </c>
    </row>
    <row r="117" spans="1:8" ht="31.5" hidden="1" customHeight="1" x14ac:dyDescent="0.2">
      <c r="A117" s="83" t="s">
        <v>118</v>
      </c>
      <c r="B117" s="37">
        <v>4</v>
      </c>
      <c r="C117" s="37">
        <v>10</v>
      </c>
      <c r="D117" s="7" t="s">
        <v>92</v>
      </c>
      <c r="E117" s="22" t="s">
        <v>33</v>
      </c>
      <c r="F117" s="142">
        <f>F118</f>
        <v>264.10000000000002</v>
      </c>
      <c r="G117" s="141">
        <f t="shared" si="5"/>
        <v>-264.10000000000002</v>
      </c>
      <c r="H117" s="142"/>
    </row>
    <row r="118" spans="1:8" ht="32.25" hidden="1" customHeight="1" x14ac:dyDescent="0.2">
      <c r="A118" s="83" t="s">
        <v>119</v>
      </c>
      <c r="B118" s="37">
        <v>4</v>
      </c>
      <c r="C118" s="37">
        <v>10</v>
      </c>
      <c r="D118" s="7" t="s">
        <v>120</v>
      </c>
      <c r="E118" s="22" t="s">
        <v>33</v>
      </c>
      <c r="F118" s="142">
        <f t="shared" ref="F118:F120" si="8">F119</f>
        <v>264.10000000000002</v>
      </c>
      <c r="G118" s="141">
        <f t="shared" si="5"/>
        <v>-264.10000000000002</v>
      </c>
      <c r="H118" s="142"/>
    </row>
    <row r="119" spans="1:8" ht="32.25" hidden="1" customHeight="1" x14ac:dyDescent="0.2">
      <c r="A119" s="83" t="s">
        <v>30</v>
      </c>
      <c r="B119" s="37">
        <v>4</v>
      </c>
      <c r="C119" s="37">
        <v>10</v>
      </c>
      <c r="D119" s="7" t="s">
        <v>121</v>
      </c>
      <c r="E119" s="22"/>
      <c r="F119" s="142">
        <f t="shared" si="8"/>
        <v>264.10000000000002</v>
      </c>
      <c r="G119" s="141">
        <f t="shared" si="5"/>
        <v>-264.10000000000002</v>
      </c>
      <c r="H119" s="142"/>
    </row>
    <row r="120" spans="1:8" ht="22.5" hidden="1" customHeight="1" x14ac:dyDescent="0.2">
      <c r="A120" s="84" t="s">
        <v>76</v>
      </c>
      <c r="B120" s="37">
        <v>4</v>
      </c>
      <c r="C120" s="37">
        <v>10</v>
      </c>
      <c r="D120" s="7" t="s">
        <v>121</v>
      </c>
      <c r="E120" s="22" t="s">
        <v>34</v>
      </c>
      <c r="F120" s="142">
        <f t="shared" si="8"/>
        <v>264.10000000000002</v>
      </c>
      <c r="G120" s="141">
        <f t="shared" si="5"/>
        <v>-264.10000000000002</v>
      </c>
      <c r="H120" s="142"/>
    </row>
    <row r="121" spans="1:8" ht="22.5" hidden="1" x14ac:dyDescent="0.2">
      <c r="A121" s="84" t="s">
        <v>35</v>
      </c>
      <c r="B121" s="37">
        <v>4</v>
      </c>
      <c r="C121" s="37">
        <v>10</v>
      </c>
      <c r="D121" s="7" t="s">
        <v>121</v>
      </c>
      <c r="E121" s="22" t="s">
        <v>36</v>
      </c>
      <c r="F121" s="142">
        <v>264.10000000000002</v>
      </c>
      <c r="G121" s="141">
        <f t="shared" si="5"/>
        <v>-264.10000000000002</v>
      </c>
      <c r="H121" s="142"/>
    </row>
    <row r="122" spans="1:8" x14ac:dyDescent="0.2">
      <c r="A122" s="84" t="s">
        <v>85</v>
      </c>
      <c r="B122" s="37">
        <v>4</v>
      </c>
      <c r="C122" s="37">
        <v>12</v>
      </c>
      <c r="D122" s="7"/>
      <c r="E122" s="22"/>
      <c r="F122" s="142">
        <f>'расходы 2019'!F139</f>
        <v>863.22</v>
      </c>
      <c r="G122" s="141">
        <f t="shared" si="5"/>
        <v>0</v>
      </c>
      <c r="H122" s="142">
        <f>'расходы по структуре. 2019 '!I177</f>
        <v>863.22</v>
      </c>
    </row>
    <row r="123" spans="1:8" ht="33.75" hidden="1" x14ac:dyDescent="0.2">
      <c r="A123" s="83" t="s">
        <v>118</v>
      </c>
      <c r="B123" s="37">
        <v>4</v>
      </c>
      <c r="C123" s="37">
        <v>12</v>
      </c>
      <c r="D123" s="7" t="s">
        <v>92</v>
      </c>
      <c r="E123" s="22"/>
      <c r="F123" s="142">
        <f>F124</f>
        <v>863.22000000000014</v>
      </c>
      <c r="G123" s="141">
        <f t="shared" si="5"/>
        <v>0</v>
      </c>
      <c r="H123" s="142">
        <f>H124</f>
        <v>863.22000000000014</v>
      </c>
    </row>
    <row r="124" spans="1:8" ht="38.25" hidden="1" customHeight="1" x14ac:dyDescent="0.2">
      <c r="A124" s="83" t="s">
        <v>122</v>
      </c>
      <c r="B124" s="37">
        <v>4</v>
      </c>
      <c r="C124" s="37">
        <v>12</v>
      </c>
      <c r="D124" s="7" t="s">
        <v>123</v>
      </c>
      <c r="E124" s="22"/>
      <c r="F124" s="142">
        <f>F125+F128+F131</f>
        <v>863.22000000000014</v>
      </c>
      <c r="G124" s="141">
        <f t="shared" si="5"/>
        <v>0</v>
      </c>
      <c r="H124" s="142">
        <f>H125+H128+H131</f>
        <v>863.22000000000014</v>
      </c>
    </row>
    <row r="125" spans="1:8" ht="58.5" hidden="1" customHeight="1" x14ac:dyDescent="0.2">
      <c r="A125" s="84" t="s">
        <v>184</v>
      </c>
      <c r="B125" s="37">
        <v>4</v>
      </c>
      <c r="C125" s="37">
        <v>12</v>
      </c>
      <c r="D125" s="15" t="s">
        <v>124</v>
      </c>
      <c r="E125" s="22"/>
      <c r="F125" s="142">
        <f t="shared" ref="F125:H126" si="9">F126</f>
        <v>25.7</v>
      </c>
      <c r="G125" s="141">
        <f t="shared" si="5"/>
        <v>0</v>
      </c>
      <c r="H125" s="142">
        <f t="shared" si="9"/>
        <v>25.7</v>
      </c>
    </row>
    <row r="126" spans="1:8" ht="22.5" hidden="1" x14ac:dyDescent="0.2">
      <c r="A126" s="84" t="s">
        <v>76</v>
      </c>
      <c r="B126" s="37">
        <v>4</v>
      </c>
      <c r="C126" s="37">
        <v>12</v>
      </c>
      <c r="D126" s="15" t="s">
        <v>124</v>
      </c>
      <c r="E126" s="22" t="s">
        <v>34</v>
      </c>
      <c r="F126" s="142">
        <f t="shared" si="9"/>
        <v>25.7</v>
      </c>
      <c r="G126" s="141">
        <f t="shared" si="5"/>
        <v>0</v>
      </c>
      <c r="H126" s="142">
        <f t="shared" si="9"/>
        <v>25.7</v>
      </c>
    </row>
    <row r="127" spans="1:8" ht="22.5" hidden="1" x14ac:dyDescent="0.2">
      <c r="A127" s="84" t="s">
        <v>35</v>
      </c>
      <c r="B127" s="37">
        <v>4</v>
      </c>
      <c r="C127" s="37">
        <v>12</v>
      </c>
      <c r="D127" s="15" t="s">
        <v>124</v>
      </c>
      <c r="E127" s="22" t="s">
        <v>36</v>
      </c>
      <c r="F127" s="142">
        <v>25.7</v>
      </c>
      <c r="G127" s="141">
        <f t="shared" si="5"/>
        <v>0</v>
      </c>
      <c r="H127" s="142">
        <v>25.7</v>
      </c>
    </row>
    <row r="128" spans="1:8" ht="53.25" hidden="1" customHeight="1" x14ac:dyDescent="0.2">
      <c r="A128" s="84" t="s">
        <v>185</v>
      </c>
      <c r="B128" s="37">
        <v>4</v>
      </c>
      <c r="C128" s="37">
        <v>12</v>
      </c>
      <c r="D128" s="15">
        <v>7700182671</v>
      </c>
      <c r="E128" s="22"/>
      <c r="F128" s="142">
        <f>F129</f>
        <v>830.32</v>
      </c>
      <c r="G128" s="141">
        <f t="shared" si="5"/>
        <v>0</v>
      </c>
      <c r="H128" s="142">
        <f>H129</f>
        <v>830.32</v>
      </c>
    </row>
    <row r="129" spans="1:9" ht="22.5" hidden="1" x14ac:dyDescent="0.2">
      <c r="A129" s="84" t="s">
        <v>76</v>
      </c>
      <c r="B129" s="37">
        <v>4</v>
      </c>
      <c r="C129" s="37">
        <v>12</v>
      </c>
      <c r="D129" s="15">
        <v>7700182671</v>
      </c>
      <c r="E129" s="22" t="s">
        <v>34</v>
      </c>
      <c r="F129" s="142">
        <f>F130</f>
        <v>830.32</v>
      </c>
      <c r="G129" s="141">
        <f t="shared" si="5"/>
        <v>0</v>
      </c>
      <c r="H129" s="142">
        <f>H130</f>
        <v>830.32</v>
      </c>
    </row>
    <row r="130" spans="1:9" ht="22.5" hidden="1" x14ac:dyDescent="0.2">
      <c r="A130" s="84" t="s">
        <v>35</v>
      </c>
      <c r="B130" s="37">
        <v>4</v>
      </c>
      <c r="C130" s="37">
        <v>12</v>
      </c>
      <c r="D130" s="15">
        <v>7700182671</v>
      </c>
      <c r="E130" s="22" t="s">
        <v>36</v>
      </c>
      <c r="F130" s="142">
        <v>830.32</v>
      </c>
      <c r="G130" s="141">
        <f t="shared" si="5"/>
        <v>0</v>
      </c>
      <c r="H130" s="142">
        <v>830.32</v>
      </c>
    </row>
    <row r="131" spans="1:9" ht="50.25" hidden="1" customHeight="1" x14ac:dyDescent="0.2">
      <c r="A131" s="84" t="s">
        <v>84</v>
      </c>
      <c r="B131" s="37">
        <v>4</v>
      </c>
      <c r="C131" s="37">
        <v>12</v>
      </c>
      <c r="D131" s="15">
        <v>7700189020</v>
      </c>
      <c r="E131" s="22"/>
      <c r="F131" s="142">
        <f>F132</f>
        <v>7.2</v>
      </c>
      <c r="G131" s="141">
        <f t="shared" si="5"/>
        <v>0</v>
      </c>
      <c r="H131" s="142">
        <f>H132</f>
        <v>7.2</v>
      </c>
    </row>
    <row r="132" spans="1:9" hidden="1" x14ac:dyDescent="0.2">
      <c r="A132" s="84" t="s">
        <v>49</v>
      </c>
      <c r="B132" s="37">
        <v>4</v>
      </c>
      <c r="C132" s="37">
        <v>12</v>
      </c>
      <c r="D132" s="15">
        <v>7700189020</v>
      </c>
      <c r="E132" s="22">
        <v>500</v>
      </c>
      <c r="F132" s="142">
        <f>F133</f>
        <v>7.2</v>
      </c>
      <c r="G132" s="141">
        <f t="shared" si="5"/>
        <v>0</v>
      </c>
      <c r="H132" s="142">
        <f>H133</f>
        <v>7.2</v>
      </c>
    </row>
    <row r="133" spans="1:9" hidden="1" x14ac:dyDescent="0.2">
      <c r="A133" s="84" t="s">
        <v>32</v>
      </c>
      <c r="B133" s="37">
        <v>4</v>
      </c>
      <c r="C133" s="37">
        <v>12</v>
      </c>
      <c r="D133" s="15">
        <v>7700189020</v>
      </c>
      <c r="E133" s="22">
        <v>540</v>
      </c>
      <c r="F133" s="142">
        <v>7.2</v>
      </c>
      <c r="G133" s="141">
        <f t="shared" si="5"/>
        <v>0</v>
      </c>
      <c r="H133" s="142">
        <v>7.2</v>
      </c>
    </row>
    <row r="134" spans="1:9" ht="11.25" customHeight="1" x14ac:dyDescent="0.2">
      <c r="A134" s="82" t="s">
        <v>16</v>
      </c>
      <c r="B134" s="37">
        <v>5</v>
      </c>
      <c r="C134" s="37">
        <v>0</v>
      </c>
      <c r="D134" s="7" t="s">
        <v>33</v>
      </c>
      <c r="E134" s="22" t="s">
        <v>33</v>
      </c>
      <c r="F134" s="143">
        <f>F135+F145+F155</f>
        <v>2905.6</v>
      </c>
      <c r="G134" s="141">
        <f t="shared" si="5"/>
        <v>-95.101439999999911</v>
      </c>
      <c r="H134" s="143">
        <f>'расходы по структуре. 2019 '!I191</f>
        <v>2810.49856</v>
      </c>
      <c r="I134" s="23"/>
    </row>
    <row r="135" spans="1:9" ht="11.25" customHeight="1" x14ac:dyDescent="0.2">
      <c r="A135" s="82" t="s">
        <v>31</v>
      </c>
      <c r="B135" s="37">
        <v>5</v>
      </c>
      <c r="C135" s="37">
        <v>1</v>
      </c>
      <c r="D135" s="7" t="s">
        <v>33</v>
      </c>
      <c r="E135" s="22" t="s">
        <v>33</v>
      </c>
      <c r="F135" s="143">
        <f>'расходы 2019'!F154</f>
        <v>388.9</v>
      </c>
      <c r="G135" s="141">
        <f t="shared" si="5"/>
        <v>0</v>
      </c>
      <c r="H135" s="143">
        <f>'расходы по структуре. 2019 '!I192</f>
        <v>388.9</v>
      </c>
    </row>
    <row r="136" spans="1:9" ht="41.25" hidden="1" customHeight="1" x14ac:dyDescent="0.2">
      <c r="A136" s="83" t="s">
        <v>126</v>
      </c>
      <c r="B136" s="37">
        <v>5</v>
      </c>
      <c r="C136" s="37">
        <v>1</v>
      </c>
      <c r="D136" s="7" t="s">
        <v>125</v>
      </c>
      <c r="E136" s="22" t="s">
        <v>33</v>
      </c>
      <c r="F136" s="141">
        <v>388.9</v>
      </c>
      <c r="G136" s="141">
        <f t="shared" si="5"/>
        <v>-388.9</v>
      </c>
      <c r="H136" s="141"/>
    </row>
    <row r="137" spans="1:9" ht="26.25" hidden="1" customHeight="1" x14ac:dyDescent="0.2">
      <c r="A137" s="83" t="s">
        <v>127</v>
      </c>
      <c r="B137" s="37">
        <v>5</v>
      </c>
      <c r="C137" s="37">
        <v>1</v>
      </c>
      <c r="D137" s="7" t="s">
        <v>128</v>
      </c>
      <c r="E137" s="22" t="s">
        <v>33</v>
      </c>
      <c r="F137" s="141">
        <v>388.9</v>
      </c>
      <c r="G137" s="141">
        <f t="shared" ref="G137:G190" si="10">H137-F137</f>
        <v>-388.9</v>
      </c>
      <c r="H137" s="141"/>
    </row>
    <row r="138" spans="1:9" ht="24" hidden="1" customHeight="1" x14ac:dyDescent="0.2">
      <c r="A138" s="83" t="s">
        <v>59</v>
      </c>
      <c r="B138" s="37">
        <v>5</v>
      </c>
      <c r="C138" s="37">
        <v>1</v>
      </c>
      <c r="D138" s="7" t="s">
        <v>129</v>
      </c>
      <c r="E138" s="22"/>
      <c r="F138" s="141">
        <v>388.9</v>
      </c>
      <c r="G138" s="141">
        <f t="shared" si="10"/>
        <v>-388.9</v>
      </c>
      <c r="H138" s="141"/>
    </row>
    <row r="139" spans="1:9" ht="24" hidden="1" customHeight="1" x14ac:dyDescent="0.2">
      <c r="A139" s="83" t="s">
        <v>130</v>
      </c>
      <c r="B139" s="37">
        <v>5</v>
      </c>
      <c r="C139" s="37">
        <v>1</v>
      </c>
      <c r="D139" s="15" t="s">
        <v>131</v>
      </c>
      <c r="E139" s="22"/>
      <c r="F139" s="141">
        <v>143.9</v>
      </c>
      <c r="G139" s="141">
        <f t="shared" si="10"/>
        <v>-143.9</v>
      </c>
      <c r="H139" s="141"/>
    </row>
    <row r="140" spans="1:9" ht="24" hidden="1" customHeight="1" x14ac:dyDescent="0.2">
      <c r="A140" s="83" t="s">
        <v>61</v>
      </c>
      <c r="B140" s="37">
        <v>5</v>
      </c>
      <c r="C140" s="37">
        <v>1</v>
      </c>
      <c r="D140" s="15" t="s">
        <v>131</v>
      </c>
      <c r="E140" s="22">
        <v>600</v>
      </c>
      <c r="F140" s="141">
        <v>143.9</v>
      </c>
      <c r="G140" s="141">
        <f t="shared" si="10"/>
        <v>-143.9</v>
      </c>
      <c r="H140" s="141"/>
    </row>
    <row r="141" spans="1:9" ht="24" hidden="1" customHeight="1" x14ac:dyDescent="0.2">
      <c r="A141" s="83" t="s">
        <v>60</v>
      </c>
      <c r="B141" s="37">
        <v>5</v>
      </c>
      <c r="C141" s="37">
        <v>1</v>
      </c>
      <c r="D141" s="15" t="s">
        <v>131</v>
      </c>
      <c r="E141" s="22">
        <v>630</v>
      </c>
      <c r="F141" s="141">
        <v>143.9</v>
      </c>
      <c r="G141" s="141">
        <f t="shared" si="10"/>
        <v>-143.9</v>
      </c>
      <c r="H141" s="141"/>
    </row>
    <row r="142" spans="1:9" ht="23.25" hidden="1" customHeight="1" x14ac:dyDescent="0.2">
      <c r="A142" s="83" t="s">
        <v>54</v>
      </c>
      <c r="B142" s="37">
        <v>5</v>
      </c>
      <c r="C142" s="37">
        <v>1</v>
      </c>
      <c r="D142" s="7" t="s">
        <v>160</v>
      </c>
      <c r="E142" s="22"/>
      <c r="F142" s="141">
        <v>245</v>
      </c>
      <c r="G142" s="141">
        <f t="shared" si="10"/>
        <v>-245</v>
      </c>
      <c r="H142" s="141"/>
    </row>
    <row r="143" spans="1:9" ht="22.5" hidden="1" customHeight="1" x14ac:dyDescent="0.2">
      <c r="A143" s="84" t="s">
        <v>76</v>
      </c>
      <c r="B143" s="37">
        <v>5</v>
      </c>
      <c r="C143" s="37">
        <v>1</v>
      </c>
      <c r="D143" s="7" t="s">
        <v>160</v>
      </c>
      <c r="E143" s="22" t="s">
        <v>34</v>
      </c>
      <c r="F143" s="141">
        <v>245</v>
      </c>
      <c r="G143" s="141">
        <f t="shared" si="10"/>
        <v>-245</v>
      </c>
      <c r="H143" s="141"/>
    </row>
    <row r="144" spans="1:9" ht="22.5" hidden="1" x14ac:dyDescent="0.2">
      <c r="A144" s="84" t="s">
        <v>35</v>
      </c>
      <c r="B144" s="37">
        <v>5</v>
      </c>
      <c r="C144" s="37">
        <v>1</v>
      </c>
      <c r="D144" s="7" t="s">
        <v>160</v>
      </c>
      <c r="E144" s="22" t="s">
        <v>36</v>
      </c>
      <c r="F144" s="141">
        <v>245</v>
      </c>
      <c r="G144" s="141">
        <f t="shared" si="10"/>
        <v>-245</v>
      </c>
      <c r="H144" s="141"/>
    </row>
    <row r="145" spans="1:8" ht="11.25" customHeight="1" x14ac:dyDescent="0.2">
      <c r="A145" s="82" t="s">
        <v>21</v>
      </c>
      <c r="B145" s="37">
        <v>5</v>
      </c>
      <c r="C145" s="37">
        <v>2</v>
      </c>
      <c r="D145" s="7" t="s">
        <v>33</v>
      </c>
      <c r="E145" s="22" t="s">
        <v>33</v>
      </c>
      <c r="F145" s="141">
        <v>2014.7</v>
      </c>
      <c r="G145" s="141">
        <f t="shared" si="10"/>
        <v>-27.101440000000139</v>
      </c>
      <c r="H145" s="141">
        <f>'расходы по структуре. 2019 '!I204</f>
        <v>1987.5985599999999</v>
      </c>
    </row>
    <row r="146" spans="1:8" ht="33.75" hidden="1" customHeight="1" x14ac:dyDescent="0.2">
      <c r="A146" s="83" t="s">
        <v>126</v>
      </c>
      <c r="B146" s="37">
        <v>5</v>
      </c>
      <c r="C146" s="37">
        <v>2</v>
      </c>
      <c r="D146" s="7" t="s">
        <v>125</v>
      </c>
      <c r="E146" s="22" t="s">
        <v>33</v>
      </c>
      <c r="F146" s="145">
        <f>F147</f>
        <v>2223</v>
      </c>
      <c r="G146" s="141">
        <f t="shared" si="10"/>
        <v>-2223</v>
      </c>
      <c r="H146" s="145"/>
    </row>
    <row r="147" spans="1:8" ht="22.5" hidden="1" customHeight="1" x14ac:dyDescent="0.2">
      <c r="A147" s="83" t="s">
        <v>47</v>
      </c>
      <c r="B147" s="37">
        <v>5</v>
      </c>
      <c r="C147" s="37">
        <v>2</v>
      </c>
      <c r="D147" s="7" t="s">
        <v>132</v>
      </c>
      <c r="E147" s="22" t="s">
        <v>33</v>
      </c>
      <c r="F147" s="145">
        <f>F148</f>
        <v>2223</v>
      </c>
      <c r="G147" s="141">
        <f t="shared" si="10"/>
        <v>-2223</v>
      </c>
      <c r="H147" s="145"/>
    </row>
    <row r="148" spans="1:8" ht="24.75" hidden="1" customHeight="1" x14ac:dyDescent="0.2">
      <c r="A148" s="83" t="s">
        <v>134</v>
      </c>
      <c r="B148" s="37">
        <v>5</v>
      </c>
      <c r="C148" s="37">
        <v>2</v>
      </c>
      <c r="D148" s="7" t="s">
        <v>133</v>
      </c>
      <c r="E148" s="22" t="s">
        <v>33</v>
      </c>
      <c r="F148" s="145">
        <f>F149+F152</f>
        <v>2223</v>
      </c>
      <c r="G148" s="141">
        <f t="shared" si="10"/>
        <v>-2223</v>
      </c>
      <c r="H148" s="145"/>
    </row>
    <row r="149" spans="1:8" ht="58.5" hidden="1" customHeight="1" x14ac:dyDescent="0.2">
      <c r="A149" s="83" t="s">
        <v>135</v>
      </c>
      <c r="B149" s="37">
        <v>5</v>
      </c>
      <c r="C149" s="37">
        <v>2</v>
      </c>
      <c r="D149" s="7" t="s">
        <v>179</v>
      </c>
      <c r="E149" s="22"/>
      <c r="F149" s="145">
        <f>F150</f>
        <v>2000</v>
      </c>
      <c r="G149" s="141">
        <f t="shared" si="10"/>
        <v>-2000</v>
      </c>
      <c r="H149" s="145"/>
    </row>
    <row r="150" spans="1:8" ht="22.5" hidden="1" customHeight="1" x14ac:dyDescent="0.2">
      <c r="A150" s="84" t="s">
        <v>76</v>
      </c>
      <c r="B150" s="37">
        <v>5</v>
      </c>
      <c r="C150" s="37">
        <v>2</v>
      </c>
      <c r="D150" s="7" t="s">
        <v>179</v>
      </c>
      <c r="E150" s="22" t="s">
        <v>34</v>
      </c>
      <c r="F150" s="145">
        <f>F151</f>
        <v>2000</v>
      </c>
      <c r="G150" s="141">
        <f t="shared" si="10"/>
        <v>-2000</v>
      </c>
      <c r="H150" s="145"/>
    </row>
    <row r="151" spans="1:8" ht="22.5" hidden="1" x14ac:dyDescent="0.2">
      <c r="A151" s="84" t="s">
        <v>35</v>
      </c>
      <c r="B151" s="37">
        <v>5</v>
      </c>
      <c r="C151" s="37">
        <v>2</v>
      </c>
      <c r="D151" s="7" t="s">
        <v>179</v>
      </c>
      <c r="E151" s="22" t="s">
        <v>36</v>
      </c>
      <c r="F151" s="145">
        <v>2000</v>
      </c>
      <c r="G151" s="141">
        <f t="shared" si="10"/>
        <v>-2000</v>
      </c>
      <c r="H151" s="145"/>
    </row>
    <row r="152" spans="1:8" ht="59.25" hidden="1" customHeight="1" x14ac:dyDescent="0.2">
      <c r="A152" s="84" t="s">
        <v>136</v>
      </c>
      <c r="B152" s="37">
        <v>5</v>
      </c>
      <c r="C152" s="37">
        <v>2</v>
      </c>
      <c r="D152" s="7" t="s">
        <v>180</v>
      </c>
      <c r="E152" s="22"/>
      <c r="F152" s="145">
        <f>F153</f>
        <v>223</v>
      </c>
      <c r="G152" s="141">
        <f t="shared" si="10"/>
        <v>-223</v>
      </c>
      <c r="H152" s="145"/>
    </row>
    <row r="153" spans="1:8" ht="22.5" hidden="1" x14ac:dyDescent="0.2">
      <c r="A153" s="84" t="s">
        <v>76</v>
      </c>
      <c r="B153" s="37">
        <v>5</v>
      </c>
      <c r="C153" s="37">
        <v>2</v>
      </c>
      <c r="D153" s="7" t="s">
        <v>180</v>
      </c>
      <c r="E153" s="22">
        <v>200</v>
      </c>
      <c r="F153" s="145">
        <f>F154</f>
        <v>223</v>
      </c>
      <c r="G153" s="141">
        <f t="shared" si="10"/>
        <v>-223</v>
      </c>
      <c r="H153" s="145"/>
    </row>
    <row r="154" spans="1:8" ht="24" hidden="1" customHeight="1" x14ac:dyDescent="0.2">
      <c r="A154" s="84" t="s">
        <v>35</v>
      </c>
      <c r="B154" s="37">
        <v>5</v>
      </c>
      <c r="C154" s="37">
        <v>2</v>
      </c>
      <c r="D154" s="7" t="s">
        <v>180</v>
      </c>
      <c r="E154" s="22">
        <v>240</v>
      </c>
      <c r="F154" s="145">
        <v>223</v>
      </c>
      <c r="G154" s="141">
        <f t="shared" si="10"/>
        <v>-223</v>
      </c>
      <c r="H154" s="145"/>
    </row>
    <row r="155" spans="1:8" ht="11.25" customHeight="1" x14ac:dyDescent="0.2">
      <c r="A155" s="82" t="s">
        <v>17</v>
      </c>
      <c r="B155" s="37">
        <v>5</v>
      </c>
      <c r="C155" s="37">
        <v>3</v>
      </c>
      <c r="D155" s="7" t="s">
        <v>33</v>
      </c>
      <c r="E155" s="22" t="s">
        <v>33</v>
      </c>
      <c r="F155" s="142">
        <f>'расходы 2019'!F177</f>
        <v>502</v>
      </c>
      <c r="G155" s="141">
        <f t="shared" si="10"/>
        <v>-68</v>
      </c>
      <c r="H155" s="142">
        <f>'расходы по структуре. 2019 '!I219</f>
        <v>434</v>
      </c>
    </row>
    <row r="156" spans="1:8" ht="22.5" hidden="1" customHeight="1" x14ac:dyDescent="0.2">
      <c r="A156" s="83" t="s">
        <v>178</v>
      </c>
      <c r="B156" s="37">
        <v>5</v>
      </c>
      <c r="C156" s="37">
        <v>3</v>
      </c>
      <c r="D156" s="7" t="s">
        <v>137</v>
      </c>
      <c r="E156" s="22" t="s">
        <v>33</v>
      </c>
      <c r="F156" s="142">
        <f>F157</f>
        <v>683</v>
      </c>
      <c r="G156" s="141">
        <f t="shared" si="10"/>
        <v>0</v>
      </c>
      <c r="H156" s="142">
        <f>H157</f>
        <v>683</v>
      </c>
    </row>
    <row r="157" spans="1:8" ht="22.5" hidden="1" customHeight="1" x14ac:dyDescent="0.2">
      <c r="A157" s="84" t="s">
        <v>78</v>
      </c>
      <c r="B157" s="37">
        <v>5</v>
      </c>
      <c r="C157" s="37">
        <v>3</v>
      </c>
      <c r="D157" s="7" t="s">
        <v>138</v>
      </c>
      <c r="E157" s="22"/>
      <c r="F157" s="142">
        <f>F158</f>
        <v>683</v>
      </c>
      <c r="G157" s="141">
        <f t="shared" si="10"/>
        <v>0</v>
      </c>
      <c r="H157" s="142">
        <f>H158</f>
        <v>683</v>
      </c>
    </row>
    <row r="158" spans="1:8" ht="22.5" hidden="1" customHeight="1" x14ac:dyDescent="0.2">
      <c r="A158" s="84" t="s">
        <v>54</v>
      </c>
      <c r="B158" s="37">
        <v>5</v>
      </c>
      <c r="C158" s="37">
        <v>3</v>
      </c>
      <c r="D158" s="7" t="s">
        <v>139</v>
      </c>
      <c r="E158" s="22"/>
      <c r="F158" s="142">
        <f>F159</f>
        <v>683</v>
      </c>
      <c r="G158" s="141">
        <f t="shared" si="10"/>
        <v>0</v>
      </c>
      <c r="H158" s="142">
        <f>H159</f>
        <v>683</v>
      </c>
    </row>
    <row r="159" spans="1:8" ht="22.5" hidden="1" customHeight="1" x14ac:dyDescent="0.2">
      <c r="A159" s="84" t="s">
        <v>76</v>
      </c>
      <c r="B159" s="37">
        <v>5</v>
      </c>
      <c r="C159" s="37">
        <v>3</v>
      </c>
      <c r="D159" s="7" t="s">
        <v>139</v>
      </c>
      <c r="E159" s="22" t="s">
        <v>34</v>
      </c>
      <c r="F159" s="142">
        <f>F160</f>
        <v>683</v>
      </c>
      <c r="G159" s="141">
        <f t="shared" si="10"/>
        <v>0</v>
      </c>
      <c r="H159" s="142">
        <f>H160</f>
        <v>683</v>
      </c>
    </row>
    <row r="160" spans="1:8" ht="22.5" hidden="1" x14ac:dyDescent="0.2">
      <c r="A160" s="84" t="s">
        <v>35</v>
      </c>
      <c r="B160" s="37">
        <v>5</v>
      </c>
      <c r="C160" s="37">
        <v>3</v>
      </c>
      <c r="D160" s="7" t="s">
        <v>139</v>
      </c>
      <c r="E160" s="22" t="s">
        <v>36</v>
      </c>
      <c r="F160" s="142">
        <v>683</v>
      </c>
      <c r="G160" s="141">
        <f t="shared" si="10"/>
        <v>0</v>
      </c>
      <c r="H160" s="142">
        <v>683</v>
      </c>
    </row>
    <row r="161" spans="1:8" x14ac:dyDescent="0.2">
      <c r="A161" s="84" t="str">
        <f>'расходы 2019'!A183</f>
        <v>ОХРАНА ОКРУЖАЮЩЕЙ СРЕДЫ</v>
      </c>
      <c r="B161" s="37">
        <v>6</v>
      </c>
      <c r="C161" s="37"/>
      <c r="D161" s="7"/>
      <c r="E161" s="22"/>
      <c r="F161" s="142">
        <f>'расходы 2019'!F183</f>
        <v>1.4</v>
      </c>
      <c r="G161" s="141">
        <f t="shared" si="10"/>
        <v>0</v>
      </c>
      <c r="H161" s="142">
        <f>'расходы 2019'!H183</f>
        <v>1.4</v>
      </c>
    </row>
    <row r="162" spans="1:8" x14ac:dyDescent="0.2">
      <c r="A162" s="84" t="str">
        <f>'расходы 2019'!A184</f>
        <v>Другие вопросы в области охраны окружающей среды</v>
      </c>
      <c r="B162" s="37">
        <v>6</v>
      </c>
      <c r="C162" s="37">
        <v>5</v>
      </c>
      <c r="D162" s="7"/>
      <c r="E162" s="22"/>
      <c r="F162" s="142">
        <f>'расходы 2019'!F184</f>
        <v>1.4</v>
      </c>
      <c r="G162" s="141">
        <f t="shared" si="10"/>
        <v>0</v>
      </c>
      <c r="H162" s="142">
        <f>'расходы 2019'!H184</f>
        <v>1.4</v>
      </c>
    </row>
    <row r="163" spans="1:8" ht="11.25" customHeight="1" x14ac:dyDescent="0.2">
      <c r="A163" s="82" t="s">
        <v>23</v>
      </c>
      <c r="B163" s="37">
        <v>8</v>
      </c>
      <c r="C163" s="37">
        <v>0</v>
      </c>
      <c r="D163" s="7" t="s">
        <v>33</v>
      </c>
      <c r="E163" s="22" t="s">
        <v>33</v>
      </c>
      <c r="F163" s="142">
        <f>'расходы 2019'!F189</f>
        <v>1193.4000000000001</v>
      </c>
      <c r="G163" s="141">
        <f t="shared" si="10"/>
        <v>0</v>
      </c>
      <c r="H163" s="142">
        <f>'расходы по структуре. 2019 '!I233</f>
        <v>1193.4000000000001</v>
      </c>
    </row>
    <row r="164" spans="1:8" ht="11.25" customHeight="1" x14ac:dyDescent="0.2">
      <c r="A164" s="82" t="s">
        <v>18</v>
      </c>
      <c r="B164" s="37">
        <v>8</v>
      </c>
      <c r="C164" s="37">
        <v>1</v>
      </c>
      <c r="D164" s="7" t="s">
        <v>33</v>
      </c>
      <c r="E164" s="22" t="s">
        <v>33</v>
      </c>
      <c r="F164" s="142">
        <f>'расходы 2019'!F189</f>
        <v>1193.4000000000001</v>
      </c>
      <c r="G164" s="141">
        <f t="shared" si="10"/>
        <v>9.9999999997635314E-3</v>
      </c>
      <c r="H164" s="142">
        <f>'расходы по структуре. 2019 '!I234</f>
        <v>1193.4099999999999</v>
      </c>
    </row>
    <row r="165" spans="1:8" ht="22.5" hidden="1" customHeight="1" x14ac:dyDescent="0.2">
      <c r="A165" s="83" t="s">
        <v>141</v>
      </c>
      <c r="B165" s="37">
        <v>8</v>
      </c>
      <c r="C165" s="37">
        <v>1</v>
      </c>
      <c r="D165" s="7" t="s">
        <v>140</v>
      </c>
      <c r="E165" s="22" t="s">
        <v>33</v>
      </c>
      <c r="F165" s="142">
        <f>F166+F185</f>
        <v>1193.3</v>
      </c>
      <c r="G165" s="141">
        <f t="shared" si="10"/>
        <v>0</v>
      </c>
      <c r="H165" s="142">
        <f>H166+H185</f>
        <v>1193.3</v>
      </c>
    </row>
    <row r="166" spans="1:8" ht="27" hidden="1" customHeight="1" x14ac:dyDescent="0.2">
      <c r="A166" s="83" t="s">
        <v>143</v>
      </c>
      <c r="B166" s="37">
        <v>8</v>
      </c>
      <c r="C166" s="37">
        <v>1</v>
      </c>
      <c r="D166" s="7" t="s">
        <v>142</v>
      </c>
      <c r="E166" s="22" t="s">
        <v>33</v>
      </c>
      <c r="F166" s="142">
        <f>F167+F173</f>
        <v>1175.3</v>
      </c>
      <c r="G166" s="141">
        <f t="shared" si="10"/>
        <v>0</v>
      </c>
      <c r="H166" s="142">
        <f>H167+H173</f>
        <v>1175.3</v>
      </c>
    </row>
    <row r="167" spans="1:8" ht="21.75" hidden="1" customHeight="1" x14ac:dyDescent="0.2">
      <c r="A167" s="83" t="s">
        <v>57</v>
      </c>
      <c r="B167" s="37">
        <v>8</v>
      </c>
      <c r="C167" s="37">
        <v>1</v>
      </c>
      <c r="D167" s="7" t="s">
        <v>144</v>
      </c>
      <c r="E167" s="22"/>
      <c r="F167" s="142">
        <f>F168</f>
        <v>1041.0999999999999</v>
      </c>
      <c r="G167" s="141">
        <f t="shared" si="10"/>
        <v>0</v>
      </c>
      <c r="H167" s="142">
        <f>H168</f>
        <v>1041.0999999999999</v>
      </c>
    </row>
    <row r="168" spans="1:8" ht="27.75" hidden="1" customHeight="1" x14ac:dyDescent="0.2">
      <c r="A168" s="83" t="s">
        <v>146</v>
      </c>
      <c r="B168" s="37">
        <v>8</v>
      </c>
      <c r="C168" s="37">
        <v>1</v>
      </c>
      <c r="D168" s="7" t="s">
        <v>145</v>
      </c>
      <c r="E168" s="22" t="s">
        <v>33</v>
      </c>
      <c r="F168" s="142">
        <f>F169+F171</f>
        <v>1041.0999999999999</v>
      </c>
      <c r="G168" s="141">
        <f t="shared" si="10"/>
        <v>0</v>
      </c>
      <c r="H168" s="142">
        <f>H169+H171</f>
        <v>1041.0999999999999</v>
      </c>
    </row>
    <row r="169" spans="1:8" ht="45.75" hidden="1" customHeight="1" x14ac:dyDescent="0.2">
      <c r="A169" s="84" t="s">
        <v>37</v>
      </c>
      <c r="B169" s="37">
        <v>8</v>
      </c>
      <c r="C169" s="37">
        <v>1</v>
      </c>
      <c r="D169" s="7" t="s">
        <v>145</v>
      </c>
      <c r="E169" s="22" t="s">
        <v>38</v>
      </c>
      <c r="F169" s="142">
        <f>F170</f>
        <v>954.3</v>
      </c>
      <c r="G169" s="141">
        <f t="shared" si="10"/>
        <v>0</v>
      </c>
      <c r="H169" s="142">
        <f>H170</f>
        <v>954.3</v>
      </c>
    </row>
    <row r="170" spans="1:8" ht="19.5" hidden="1" customHeight="1" x14ac:dyDescent="0.2">
      <c r="A170" s="84" t="s">
        <v>39</v>
      </c>
      <c r="B170" s="37">
        <v>8</v>
      </c>
      <c r="C170" s="37">
        <v>1</v>
      </c>
      <c r="D170" s="7" t="s">
        <v>145</v>
      </c>
      <c r="E170" s="22" t="s">
        <v>40</v>
      </c>
      <c r="F170" s="142">
        <v>954.3</v>
      </c>
      <c r="G170" s="141">
        <f t="shared" si="10"/>
        <v>0</v>
      </c>
      <c r="H170" s="142">
        <v>954.3</v>
      </c>
    </row>
    <row r="171" spans="1:8" ht="30" hidden="1" customHeight="1" x14ac:dyDescent="0.2">
      <c r="A171" s="84" t="s">
        <v>76</v>
      </c>
      <c r="B171" s="37">
        <v>8</v>
      </c>
      <c r="C171" s="37">
        <v>1</v>
      </c>
      <c r="D171" s="7" t="s">
        <v>145</v>
      </c>
      <c r="E171" s="22" t="s">
        <v>34</v>
      </c>
      <c r="F171" s="142">
        <f>F172</f>
        <v>86.8</v>
      </c>
      <c r="G171" s="141">
        <f t="shared" si="10"/>
        <v>0</v>
      </c>
      <c r="H171" s="142">
        <f>H172</f>
        <v>86.8</v>
      </c>
    </row>
    <row r="172" spans="1:8" ht="30" hidden="1" customHeight="1" x14ac:dyDescent="0.2">
      <c r="A172" s="84" t="s">
        <v>35</v>
      </c>
      <c r="B172" s="37">
        <v>8</v>
      </c>
      <c r="C172" s="37">
        <v>1</v>
      </c>
      <c r="D172" s="7" t="s">
        <v>145</v>
      </c>
      <c r="E172" s="22" t="s">
        <v>36</v>
      </c>
      <c r="F172" s="142">
        <v>86.8</v>
      </c>
      <c r="G172" s="141">
        <f t="shared" si="10"/>
        <v>0</v>
      </c>
      <c r="H172" s="142">
        <v>86.8</v>
      </c>
    </row>
    <row r="173" spans="1:8" ht="19.5" hidden="1" customHeight="1" x14ac:dyDescent="0.2">
      <c r="A173" s="84" t="s">
        <v>147</v>
      </c>
      <c r="B173" s="37">
        <v>8</v>
      </c>
      <c r="C173" s="37">
        <v>1</v>
      </c>
      <c r="D173" s="7" t="s">
        <v>148</v>
      </c>
      <c r="E173" s="22"/>
      <c r="F173" s="142">
        <f>F174</f>
        <v>134.19999999999999</v>
      </c>
      <c r="G173" s="141">
        <f t="shared" si="10"/>
        <v>0</v>
      </c>
      <c r="H173" s="142">
        <f>H174</f>
        <v>134.19999999999999</v>
      </c>
    </row>
    <row r="174" spans="1:8" ht="30" hidden="1" customHeight="1" x14ac:dyDescent="0.2">
      <c r="A174" s="84" t="s">
        <v>150</v>
      </c>
      <c r="B174" s="37">
        <v>8</v>
      </c>
      <c r="C174" s="37">
        <v>1</v>
      </c>
      <c r="D174" s="16" t="s">
        <v>149</v>
      </c>
      <c r="E174" s="22"/>
      <c r="F174" s="142">
        <f>F175</f>
        <v>134.19999999999999</v>
      </c>
      <c r="G174" s="141">
        <f t="shared" si="10"/>
        <v>0</v>
      </c>
      <c r="H174" s="142">
        <f>H175</f>
        <v>134.19999999999999</v>
      </c>
    </row>
    <row r="175" spans="1:8" ht="22.5" hidden="1" customHeight="1" x14ac:dyDescent="0.2">
      <c r="A175" s="84" t="s">
        <v>76</v>
      </c>
      <c r="B175" s="37">
        <v>8</v>
      </c>
      <c r="C175" s="37">
        <v>1</v>
      </c>
      <c r="D175" s="16" t="s">
        <v>149</v>
      </c>
      <c r="E175" s="22" t="s">
        <v>34</v>
      </c>
      <c r="F175" s="142">
        <f>F176</f>
        <v>134.19999999999999</v>
      </c>
      <c r="G175" s="141">
        <f t="shared" si="10"/>
        <v>0</v>
      </c>
      <c r="H175" s="142">
        <f>H176</f>
        <v>134.19999999999999</v>
      </c>
    </row>
    <row r="176" spans="1:8" ht="22.5" hidden="1" x14ac:dyDescent="0.2">
      <c r="A176" s="84" t="s">
        <v>35</v>
      </c>
      <c r="B176" s="37">
        <v>8</v>
      </c>
      <c r="C176" s="37">
        <v>1</v>
      </c>
      <c r="D176" s="16" t="s">
        <v>149</v>
      </c>
      <c r="E176" s="22" t="s">
        <v>36</v>
      </c>
      <c r="F176" s="142">
        <v>134.19999999999999</v>
      </c>
      <c r="G176" s="141">
        <f t="shared" si="10"/>
        <v>0</v>
      </c>
      <c r="H176" s="142">
        <v>134.19999999999999</v>
      </c>
    </row>
    <row r="177" spans="1:8" hidden="1" x14ac:dyDescent="0.2">
      <c r="A177" s="84"/>
      <c r="B177" s="37">
        <v>8</v>
      </c>
      <c r="C177" s="37">
        <v>1</v>
      </c>
      <c r="D177" s="16"/>
      <c r="E177" s="22"/>
      <c r="F177" s="142">
        <v>0</v>
      </c>
      <c r="G177" s="141">
        <f t="shared" si="10"/>
        <v>0</v>
      </c>
      <c r="H177" s="142">
        <v>0</v>
      </c>
    </row>
    <row r="178" spans="1:8" hidden="1" x14ac:dyDescent="0.2">
      <c r="A178" s="84"/>
      <c r="B178" s="37">
        <v>8</v>
      </c>
      <c r="C178" s="37">
        <v>1</v>
      </c>
      <c r="D178" s="36" t="s">
        <v>192</v>
      </c>
      <c r="E178" s="22"/>
      <c r="F178" s="142">
        <v>0</v>
      </c>
      <c r="G178" s="141">
        <f t="shared" si="10"/>
        <v>0</v>
      </c>
      <c r="H178" s="142">
        <v>0</v>
      </c>
    </row>
    <row r="179" spans="1:8" ht="22.5" hidden="1" x14ac:dyDescent="0.2">
      <c r="A179" s="84" t="s">
        <v>76</v>
      </c>
      <c r="B179" s="37">
        <v>8</v>
      </c>
      <c r="C179" s="37">
        <v>1</v>
      </c>
      <c r="D179" s="36" t="s">
        <v>192</v>
      </c>
      <c r="E179" s="22">
        <v>200</v>
      </c>
      <c r="F179" s="142">
        <v>0</v>
      </c>
      <c r="G179" s="141">
        <f t="shared" si="10"/>
        <v>0</v>
      </c>
      <c r="H179" s="142">
        <v>0</v>
      </c>
    </row>
    <row r="180" spans="1:8" ht="22.5" hidden="1" x14ac:dyDescent="0.2">
      <c r="A180" s="84" t="s">
        <v>35</v>
      </c>
      <c r="B180" s="37">
        <v>8</v>
      </c>
      <c r="C180" s="37">
        <v>1</v>
      </c>
      <c r="D180" s="36" t="s">
        <v>192</v>
      </c>
      <c r="E180" s="22">
        <v>240</v>
      </c>
      <c r="F180" s="142">
        <v>0</v>
      </c>
      <c r="G180" s="141">
        <f t="shared" si="10"/>
        <v>0</v>
      </c>
      <c r="H180" s="142">
        <v>0</v>
      </c>
    </row>
    <row r="181" spans="1:8" hidden="1" x14ac:dyDescent="0.2">
      <c r="A181" s="84"/>
      <c r="B181" s="37">
        <v>8</v>
      </c>
      <c r="C181" s="37">
        <v>1</v>
      </c>
      <c r="D181" s="36"/>
      <c r="E181" s="22"/>
      <c r="F181" s="142">
        <v>0</v>
      </c>
      <c r="G181" s="141">
        <f t="shared" si="10"/>
        <v>0</v>
      </c>
      <c r="H181" s="142">
        <v>0</v>
      </c>
    </row>
    <row r="182" spans="1:8" hidden="1" x14ac:dyDescent="0.2">
      <c r="A182" s="84"/>
      <c r="B182" s="37">
        <v>8</v>
      </c>
      <c r="C182" s="37">
        <v>1</v>
      </c>
      <c r="D182" s="36" t="s">
        <v>193</v>
      </c>
      <c r="E182" s="22"/>
      <c r="F182" s="142">
        <v>0</v>
      </c>
      <c r="G182" s="141">
        <f t="shared" si="10"/>
        <v>0</v>
      </c>
      <c r="H182" s="142">
        <v>0</v>
      </c>
    </row>
    <row r="183" spans="1:8" ht="22.5" hidden="1" x14ac:dyDescent="0.2">
      <c r="A183" s="84" t="s">
        <v>76</v>
      </c>
      <c r="B183" s="37">
        <v>8</v>
      </c>
      <c r="C183" s="37">
        <v>1</v>
      </c>
      <c r="D183" s="36" t="s">
        <v>193</v>
      </c>
      <c r="E183" s="22">
        <v>200</v>
      </c>
      <c r="F183" s="142">
        <v>0</v>
      </c>
      <c r="G183" s="141">
        <f t="shared" si="10"/>
        <v>0</v>
      </c>
      <c r="H183" s="142">
        <v>0</v>
      </c>
    </row>
    <row r="184" spans="1:8" ht="22.5" hidden="1" x14ac:dyDescent="0.2">
      <c r="A184" s="84" t="s">
        <v>35</v>
      </c>
      <c r="B184" s="37">
        <v>8</v>
      </c>
      <c r="C184" s="37">
        <v>1</v>
      </c>
      <c r="D184" s="36" t="s">
        <v>193</v>
      </c>
      <c r="E184" s="22">
        <v>240</v>
      </c>
      <c r="F184" s="142">
        <v>0</v>
      </c>
      <c r="G184" s="141">
        <f t="shared" si="10"/>
        <v>0</v>
      </c>
      <c r="H184" s="142">
        <v>0</v>
      </c>
    </row>
    <row r="185" spans="1:8" ht="11.25" hidden="1" customHeight="1" x14ac:dyDescent="0.2">
      <c r="A185" s="83" t="s">
        <v>58</v>
      </c>
      <c r="B185" s="37">
        <v>8</v>
      </c>
      <c r="C185" s="37">
        <v>1</v>
      </c>
      <c r="D185" s="7" t="s">
        <v>152</v>
      </c>
      <c r="E185" s="22" t="s">
        <v>33</v>
      </c>
      <c r="F185" s="142">
        <f>F186</f>
        <v>18</v>
      </c>
      <c r="G185" s="141">
        <f t="shared" si="10"/>
        <v>0</v>
      </c>
      <c r="H185" s="142">
        <f>H186</f>
        <v>18</v>
      </c>
    </row>
    <row r="186" spans="1:8" ht="26.25" hidden="1" customHeight="1" x14ac:dyDescent="0.2">
      <c r="A186" s="83" t="s">
        <v>153</v>
      </c>
      <c r="B186" s="37">
        <v>8</v>
      </c>
      <c r="C186" s="37">
        <v>1</v>
      </c>
      <c r="D186" s="7" t="s">
        <v>154</v>
      </c>
      <c r="E186" s="22" t="s">
        <v>33</v>
      </c>
      <c r="F186" s="142">
        <f>F187</f>
        <v>18</v>
      </c>
      <c r="G186" s="141">
        <f t="shared" si="10"/>
        <v>0</v>
      </c>
      <c r="H186" s="142">
        <f>H187</f>
        <v>18</v>
      </c>
    </row>
    <row r="187" spans="1:8" ht="22.5" hidden="1" customHeight="1" x14ac:dyDescent="0.2">
      <c r="A187" s="84" t="s">
        <v>146</v>
      </c>
      <c r="B187" s="37">
        <v>8</v>
      </c>
      <c r="C187" s="37">
        <v>1</v>
      </c>
      <c r="D187" s="16" t="s">
        <v>151</v>
      </c>
      <c r="E187" s="22"/>
      <c r="F187" s="142">
        <f>F188</f>
        <v>18</v>
      </c>
      <c r="G187" s="141">
        <f t="shared" si="10"/>
        <v>0</v>
      </c>
      <c r="H187" s="142">
        <f>H188</f>
        <v>18</v>
      </c>
    </row>
    <row r="188" spans="1:8" ht="26.25" hidden="1" customHeight="1" x14ac:dyDescent="0.2">
      <c r="A188" s="84" t="s">
        <v>76</v>
      </c>
      <c r="B188" s="37">
        <v>8</v>
      </c>
      <c r="C188" s="37">
        <v>1</v>
      </c>
      <c r="D188" s="16" t="s">
        <v>151</v>
      </c>
      <c r="E188" s="22">
        <v>200</v>
      </c>
      <c r="F188" s="142">
        <f>F189</f>
        <v>18</v>
      </c>
      <c r="G188" s="141">
        <f t="shared" si="10"/>
        <v>0</v>
      </c>
      <c r="H188" s="142">
        <f>H189</f>
        <v>18</v>
      </c>
    </row>
    <row r="189" spans="1:8" ht="26.25" hidden="1" customHeight="1" x14ac:dyDescent="0.2">
      <c r="A189" s="84" t="s">
        <v>35</v>
      </c>
      <c r="B189" s="37">
        <v>8</v>
      </c>
      <c r="C189" s="37">
        <v>1</v>
      </c>
      <c r="D189" s="16" t="s">
        <v>151</v>
      </c>
      <c r="E189" s="22">
        <v>240</v>
      </c>
      <c r="F189" s="142">
        <v>18</v>
      </c>
      <c r="G189" s="141">
        <f t="shared" si="10"/>
        <v>0</v>
      </c>
      <c r="H189" s="142">
        <v>18</v>
      </c>
    </row>
    <row r="190" spans="1:8" ht="11.25" customHeight="1" x14ac:dyDescent="0.2">
      <c r="A190" s="82" t="s">
        <v>24</v>
      </c>
      <c r="B190" s="37">
        <v>11</v>
      </c>
      <c r="C190" s="37">
        <v>0</v>
      </c>
      <c r="D190" s="7" t="s">
        <v>33</v>
      </c>
      <c r="E190" s="22" t="s">
        <v>33</v>
      </c>
      <c r="F190" s="142">
        <f>'расходы 2019'!F210</f>
        <v>6958.1</v>
      </c>
      <c r="G190" s="141">
        <f t="shared" si="10"/>
        <v>-342.68856000000051</v>
      </c>
      <c r="H190" s="142">
        <f>'расходы по структуре. 2019 '!I260</f>
        <v>6615.4114399999999</v>
      </c>
    </row>
    <row r="191" spans="1:8" ht="11.25" customHeight="1" x14ac:dyDescent="0.2">
      <c r="A191" s="82" t="s">
        <v>19</v>
      </c>
      <c r="B191" s="37">
        <v>11</v>
      </c>
      <c r="C191" s="37">
        <v>1</v>
      </c>
      <c r="D191" s="7" t="s">
        <v>33</v>
      </c>
      <c r="E191" s="22" t="s">
        <v>33</v>
      </c>
      <c r="F191" s="142">
        <f>'расходы 2019'!F211</f>
        <v>6958.09</v>
      </c>
      <c r="G191" s="141">
        <f t="shared" ref="G191" si="11">H191-F191</f>
        <v>-342.67856000000029</v>
      </c>
      <c r="H191" s="142">
        <f>'расходы по структуре. 2019 '!I261</f>
        <v>6615.4114399999999</v>
      </c>
    </row>
    <row r="192" spans="1:8" ht="39" hidden="1" customHeight="1" x14ac:dyDescent="0.2">
      <c r="A192" s="83" t="s">
        <v>141</v>
      </c>
      <c r="B192" s="37">
        <v>11</v>
      </c>
      <c r="C192" s="37">
        <v>1</v>
      </c>
      <c r="D192" s="7" t="s">
        <v>140</v>
      </c>
      <c r="E192" s="22" t="s">
        <v>33</v>
      </c>
      <c r="F192" s="142">
        <f>F193</f>
        <v>6933.1</v>
      </c>
      <c r="G192" s="143">
        <f t="shared" ref="G192:G202" si="12">H192-F192</f>
        <v>0</v>
      </c>
      <c r="H192" s="143">
        <v>6933.1</v>
      </c>
    </row>
    <row r="193" spans="1:8" ht="16.5" hidden="1" customHeight="1" x14ac:dyDescent="0.2">
      <c r="A193" s="83" t="s">
        <v>155</v>
      </c>
      <c r="B193" s="37">
        <v>11</v>
      </c>
      <c r="C193" s="37">
        <v>1</v>
      </c>
      <c r="D193" s="7" t="s">
        <v>157</v>
      </c>
      <c r="E193" s="22" t="s">
        <v>33</v>
      </c>
      <c r="F193" s="142">
        <f>F194</f>
        <v>6933.1</v>
      </c>
      <c r="G193" s="143">
        <f t="shared" si="12"/>
        <v>0</v>
      </c>
      <c r="H193" s="143">
        <v>6933.1</v>
      </c>
    </row>
    <row r="194" spans="1:8" ht="31.5" hidden="1" customHeight="1" x14ac:dyDescent="0.2">
      <c r="A194" s="83" t="s">
        <v>156</v>
      </c>
      <c r="B194" s="37">
        <v>11</v>
      </c>
      <c r="C194" s="37">
        <v>1</v>
      </c>
      <c r="D194" s="7" t="s">
        <v>158</v>
      </c>
      <c r="E194" s="22"/>
      <c r="F194" s="142">
        <f>F195</f>
        <v>6933.1</v>
      </c>
      <c r="G194" s="143">
        <f t="shared" si="12"/>
        <v>0</v>
      </c>
      <c r="H194" s="143">
        <v>6933.1</v>
      </c>
    </row>
    <row r="195" spans="1:8" ht="32.25" hidden="1" customHeight="1" x14ac:dyDescent="0.2">
      <c r="A195" s="83" t="s">
        <v>52</v>
      </c>
      <c r="B195" s="37">
        <v>11</v>
      </c>
      <c r="C195" s="37">
        <v>1</v>
      </c>
      <c r="D195" s="7" t="s">
        <v>159</v>
      </c>
      <c r="E195" s="22" t="s">
        <v>33</v>
      </c>
      <c r="F195" s="142">
        <f>F196+F198+F200</f>
        <v>6933.1</v>
      </c>
      <c r="G195" s="143">
        <f t="shared" si="12"/>
        <v>0</v>
      </c>
      <c r="H195" s="143">
        <v>6933.1</v>
      </c>
    </row>
    <row r="196" spans="1:8" ht="45" hidden="1" customHeight="1" x14ac:dyDescent="0.2">
      <c r="A196" s="84" t="s">
        <v>37</v>
      </c>
      <c r="B196" s="37">
        <v>11</v>
      </c>
      <c r="C196" s="37">
        <v>1</v>
      </c>
      <c r="D196" s="7" t="s">
        <v>159</v>
      </c>
      <c r="E196" s="22" t="s">
        <v>38</v>
      </c>
      <c r="F196" s="142">
        <f>F197</f>
        <v>6157.9</v>
      </c>
      <c r="G196" s="143">
        <f t="shared" si="12"/>
        <v>0</v>
      </c>
      <c r="H196" s="143">
        <v>6157.9</v>
      </c>
    </row>
    <row r="197" spans="1:8" hidden="1" x14ac:dyDescent="0.2">
      <c r="A197" s="84" t="s">
        <v>39</v>
      </c>
      <c r="B197" s="37">
        <v>11</v>
      </c>
      <c r="C197" s="37">
        <v>1</v>
      </c>
      <c r="D197" s="7" t="s">
        <v>159</v>
      </c>
      <c r="E197" s="22" t="s">
        <v>40</v>
      </c>
      <c r="F197" s="142">
        <v>6157.9</v>
      </c>
      <c r="G197" s="143">
        <f t="shared" si="12"/>
        <v>0</v>
      </c>
      <c r="H197" s="143">
        <v>6157.9</v>
      </c>
    </row>
    <row r="198" spans="1:8" ht="22.5" hidden="1" customHeight="1" x14ac:dyDescent="0.2">
      <c r="A198" s="84" t="s">
        <v>76</v>
      </c>
      <c r="B198" s="37">
        <v>11</v>
      </c>
      <c r="C198" s="37">
        <v>1</v>
      </c>
      <c r="D198" s="7" t="s">
        <v>159</v>
      </c>
      <c r="E198" s="22" t="s">
        <v>34</v>
      </c>
      <c r="F198" s="142">
        <f>F199</f>
        <v>757.6</v>
      </c>
      <c r="G198" s="143">
        <f t="shared" si="12"/>
        <v>-4.3500000000000227</v>
      </c>
      <c r="H198" s="143">
        <v>753.25</v>
      </c>
    </row>
    <row r="199" spans="1:8" ht="22.5" hidden="1" x14ac:dyDescent="0.2">
      <c r="A199" s="84" t="s">
        <v>35</v>
      </c>
      <c r="B199" s="37">
        <v>11</v>
      </c>
      <c r="C199" s="37">
        <v>1</v>
      </c>
      <c r="D199" s="7" t="s">
        <v>159</v>
      </c>
      <c r="E199" s="22" t="s">
        <v>36</v>
      </c>
      <c r="F199" s="142">
        <v>757.6</v>
      </c>
      <c r="G199" s="143">
        <f t="shared" si="12"/>
        <v>-4.3500000000000227</v>
      </c>
      <c r="H199" s="143">
        <v>753.25</v>
      </c>
    </row>
    <row r="200" spans="1:8" ht="11.25" hidden="1" customHeight="1" x14ac:dyDescent="0.2">
      <c r="A200" s="84" t="s">
        <v>43</v>
      </c>
      <c r="B200" s="37">
        <v>11</v>
      </c>
      <c r="C200" s="37">
        <v>1</v>
      </c>
      <c r="D200" s="7" t="s">
        <v>159</v>
      </c>
      <c r="E200" s="22" t="s">
        <v>44</v>
      </c>
      <c r="F200" s="142">
        <f>F201</f>
        <v>17.600000000000001</v>
      </c>
      <c r="G200" s="143">
        <f t="shared" si="12"/>
        <v>4.3499999999999979</v>
      </c>
      <c r="H200" s="143">
        <v>21.95</v>
      </c>
    </row>
    <row r="201" spans="1:8" hidden="1" x14ac:dyDescent="0.2">
      <c r="A201" s="84" t="s">
        <v>45</v>
      </c>
      <c r="B201" s="37">
        <v>11</v>
      </c>
      <c r="C201" s="37">
        <v>1</v>
      </c>
      <c r="D201" s="7" t="s">
        <v>159</v>
      </c>
      <c r="E201" s="22" t="s">
        <v>46</v>
      </c>
      <c r="F201" s="142">
        <v>17.600000000000001</v>
      </c>
      <c r="G201" s="143">
        <f t="shared" si="12"/>
        <v>4.3499999999999979</v>
      </c>
      <c r="H201" s="143">
        <v>21.95</v>
      </c>
    </row>
    <row r="202" spans="1:8" hidden="1" x14ac:dyDescent="0.2">
      <c r="A202" s="86"/>
      <c r="B202" s="39"/>
      <c r="C202" s="39"/>
      <c r="D202" s="40"/>
      <c r="E202" s="41" t="s">
        <v>71</v>
      </c>
      <c r="F202" s="146" t="e">
        <f>#REF!+F69+F78+F108+F134+F163+F190</f>
        <v>#REF!</v>
      </c>
      <c r="G202" s="147" t="e">
        <f t="shared" si="12"/>
        <v>#REF!</v>
      </c>
      <c r="H202" s="147">
        <v>33052.21</v>
      </c>
    </row>
    <row r="203" spans="1:8" ht="11.25" customHeight="1" x14ac:dyDescent="0.2">
      <c r="A203" s="87" t="s">
        <v>71</v>
      </c>
      <c r="B203" s="42"/>
      <c r="C203" s="42"/>
      <c r="D203" s="43"/>
      <c r="E203" s="44"/>
      <c r="F203" s="148">
        <f>F190+F163+F134+F108+F78+F69+F8+F161</f>
        <v>36132.43</v>
      </c>
      <c r="G203" s="148">
        <v>-902.1</v>
      </c>
      <c r="H203" s="148">
        <f>H190+H163+H134+H108+H78+H69+H8+H161</f>
        <v>35230.343399999998</v>
      </c>
    </row>
    <row r="204" spans="1:8" x14ac:dyDescent="0.2">
      <c r="F204" s="10"/>
      <c r="H204" s="20"/>
    </row>
    <row r="206" spans="1:8" s="19" customFormat="1" x14ac:dyDescent="0.2">
      <c r="A206" s="1"/>
      <c r="B206" s="20"/>
      <c r="C206" s="20"/>
      <c r="D206" s="3"/>
      <c r="E206" s="21"/>
      <c r="F206" s="10"/>
      <c r="G206" s="21"/>
      <c r="H206" s="21"/>
    </row>
  </sheetData>
  <autoFilter ref="A7:F203"/>
  <mergeCells count="4">
    <mergeCell ref="E3:F3"/>
    <mergeCell ref="G3:H3"/>
    <mergeCell ref="A4:H4"/>
    <mergeCell ref="G1:H1"/>
  </mergeCells>
  <pageMargins left="0" right="0" top="0" bottom="0" header="0" footer="0"/>
  <pageSetup paperSize="9" scale="9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284"/>
  <sheetViews>
    <sheetView zoomScaleNormal="100" workbookViewId="0">
      <selection activeCell="L14" sqref="L14"/>
    </sheetView>
  </sheetViews>
  <sheetFormatPr defaultRowHeight="11.25" x14ac:dyDescent="0.2"/>
  <cols>
    <col min="1" max="1" width="50.42578125" style="1" customWidth="1"/>
    <col min="2" max="2" width="6.42578125" style="1" customWidth="1"/>
    <col min="3" max="3" width="5.42578125" style="20" customWidth="1"/>
    <col min="4" max="4" width="5.28515625" style="20" customWidth="1"/>
    <col min="5" max="5" width="10.5703125" style="3" customWidth="1"/>
    <col min="6" max="6" width="7.140625" style="21" customWidth="1"/>
    <col min="7" max="7" width="17.28515625" style="20" customWidth="1"/>
    <col min="8" max="8" width="9.140625" style="21"/>
    <col min="9" max="9" width="16" style="21" customWidth="1"/>
    <col min="10" max="10" width="9.140625" style="21"/>
    <col min="11" max="11" width="9.42578125" style="214" bestFit="1" customWidth="1"/>
    <col min="12" max="13" width="9.140625" style="214"/>
    <col min="14" max="16384" width="9.140625" style="21"/>
  </cols>
  <sheetData>
    <row r="1" spans="1:13" ht="51.75" customHeight="1" x14ac:dyDescent="0.2">
      <c r="H1" s="224" t="s">
        <v>375</v>
      </c>
      <c r="I1" s="224"/>
    </row>
    <row r="3" spans="1:13" ht="44.25" customHeight="1" x14ac:dyDescent="0.2">
      <c r="F3" s="224"/>
      <c r="G3" s="224"/>
      <c r="H3" s="224" t="s">
        <v>217</v>
      </c>
      <c r="I3" s="224"/>
    </row>
    <row r="4" spans="1:13" ht="19.5" customHeight="1" x14ac:dyDescent="0.2">
      <c r="A4" s="226" t="s">
        <v>189</v>
      </c>
      <c r="B4" s="226"/>
      <c r="C4" s="226"/>
      <c r="D4" s="226"/>
      <c r="E4" s="226"/>
      <c r="F4" s="226"/>
      <c r="G4" s="226"/>
      <c r="H4" s="226"/>
      <c r="I4" s="226"/>
    </row>
    <row r="5" spans="1:13" ht="21" customHeight="1" x14ac:dyDescent="0.2"/>
    <row r="6" spans="1:13" x14ac:dyDescent="0.2">
      <c r="I6" s="20" t="s">
        <v>88</v>
      </c>
    </row>
    <row r="7" spans="1:13" ht="81" customHeight="1" x14ac:dyDescent="0.2">
      <c r="A7" s="6" t="s">
        <v>0</v>
      </c>
      <c r="B7" s="6"/>
      <c r="C7" s="6" t="s">
        <v>1</v>
      </c>
      <c r="D7" s="6" t="s">
        <v>2</v>
      </c>
      <c r="E7" s="26" t="s">
        <v>3</v>
      </c>
      <c r="F7" s="6" t="s">
        <v>4</v>
      </c>
      <c r="G7" s="56" t="s">
        <v>335</v>
      </c>
      <c r="H7" s="135" t="s">
        <v>190</v>
      </c>
      <c r="I7" s="56" t="s">
        <v>191</v>
      </c>
    </row>
    <row r="8" spans="1:13" ht="22.5" customHeight="1" x14ac:dyDescent="0.2">
      <c r="A8" s="197" t="s">
        <v>5</v>
      </c>
      <c r="B8" s="198">
        <v>650</v>
      </c>
      <c r="C8" s="199">
        <v>1</v>
      </c>
      <c r="D8" s="199">
        <v>0</v>
      </c>
      <c r="E8" s="200" t="s">
        <v>33</v>
      </c>
      <c r="F8" s="201" t="s">
        <v>33</v>
      </c>
      <c r="G8" s="202">
        <f>G9+G17+G26+G37+G43</f>
        <v>18453.219999999998</v>
      </c>
      <c r="H8" s="203">
        <f t="shared" ref="H8:H29" si="0">I8-G8</f>
        <v>-528.6265999999996</v>
      </c>
      <c r="I8" s="202">
        <f>I9+I17+I26+I37+I43</f>
        <v>17924.593399999998</v>
      </c>
      <c r="K8" s="215"/>
      <c r="L8" s="215"/>
    </row>
    <row r="9" spans="1:13" ht="22.5" customHeight="1" x14ac:dyDescent="0.2">
      <c r="A9" s="74" t="s">
        <v>6</v>
      </c>
      <c r="B9" s="27">
        <v>650</v>
      </c>
      <c r="C9" s="28">
        <v>1</v>
      </c>
      <c r="D9" s="28">
        <v>2</v>
      </c>
      <c r="E9" s="26" t="s">
        <v>33</v>
      </c>
      <c r="F9" s="29" t="s">
        <v>33</v>
      </c>
      <c r="G9" s="139">
        <f>'расходы 2019'!F9</f>
        <v>1875</v>
      </c>
      <c r="H9" s="140">
        <f t="shared" si="0"/>
        <v>-40</v>
      </c>
      <c r="I9" s="139">
        <f t="shared" ref="I9" si="1">I10</f>
        <v>1835</v>
      </c>
      <c r="K9" s="216"/>
    </row>
    <row r="10" spans="1:13" ht="27" customHeight="1" x14ac:dyDescent="0.2">
      <c r="A10" s="75" t="s">
        <v>95</v>
      </c>
      <c r="B10" s="27">
        <v>650</v>
      </c>
      <c r="C10" s="28">
        <v>1</v>
      </c>
      <c r="D10" s="28">
        <v>2</v>
      </c>
      <c r="E10" s="26" t="s">
        <v>92</v>
      </c>
      <c r="F10" s="29" t="s">
        <v>33</v>
      </c>
      <c r="G10" s="170">
        <f>'расходы 2019'!F10</f>
        <v>1875</v>
      </c>
      <c r="H10" s="140">
        <f t="shared" si="0"/>
        <v>-40</v>
      </c>
      <c r="I10" s="139">
        <f>I11</f>
        <v>1835</v>
      </c>
    </row>
    <row r="11" spans="1:13" ht="35.25" customHeight="1" x14ac:dyDescent="0.2">
      <c r="A11" s="75" t="s">
        <v>72</v>
      </c>
      <c r="B11" s="27">
        <v>650</v>
      </c>
      <c r="C11" s="28">
        <v>1</v>
      </c>
      <c r="D11" s="28">
        <v>2</v>
      </c>
      <c r="E11" s="26" t="s">
        <v>93</v>
      </c>
      <c r="F11" s="29"/>
      <c r="G11" s="139">
        <f>'расходы 2019'!F11</f>
        <v>1875</v>
      </c>
      <c r="H11" s="140">
        <f t="shared" si="0"/>
        <v>-40</v>
      </c>
      <c r="I11" s="139">
        <f>+I12</f>
        <v>1835</v>
      </c>
      <c r="L11" s="216"/>
    </row>
    <row r="12" spans="1:13" ht="18.75" customHeight="1" x14ac:dyDescent="0.2">
      <c r="A12" s="75" t="s">
        <v>51</v>
      </c>
      <c r="B12" s="27">
        <v>650</v>
      </c>
      <c r="C12" s="28">
        <v>1</v>
      </c>
      <c r="D12" s="28">
        <v>2</v>
      </c>
      <c r="E12" s="26" t="s">
        <v>94</v>
      </c>
      <c r="F12" s="29" t="s">
        <v>33</v>
      </c>
      <c r="G12" s="139">
        <f>'расходы 2019'!F12</f>
        <v>1875</v>
      </c>
      <c r="H12" s="140">
        <f t="shared" si="0"/>
        <v>-40</v>
      </c>
      <c r="I12" s="139">
        <f>I13</f>
        <v>1835</v>
      </c>
    </row>
    <row r="13" spans="1:13" ht="47.25" customHeight="1" x14ac:dyDescent="0.2">
      <c r="A13" s="76" t="s">
        <v>37</v>
      </c>
      <c r="B13" s="27">
        <v>650</v>
      </c>
      <c r="C13" s="28">
        <v>1</v>
      </c>
      <c r="D13" s="28">
        <v>2</v>
      </c>
      <c r="E13" s="26" t="s">
        <v>94</v>
      </c>
      <c r="F13" s="29" t="s">
        <v>38</v>
      </c>
      <c r="G13" s="139">
        <f>G14</f>
        <v>1875</v>
      </c>
      <c r="H13" s="140">
        <f t="shared" si="0"/>
        <v>-40</v>
      </c>
      <c r="I13" s="139">
        <f>I14</f>
        <v>1835</v>
      </c>
    </row>
    <row r="14" spans="1:13" ht="25.5" customHeight="1" x14ac:dyDescent="0.2">
      <c r="A14" s="76" t="s">
        <v>41</v>
      </c>
      <c r="B14" s="27">
        <v>650</v>
      </c>
      <c r="C14" s="28">
        <v>1</v>
      </c>
      <c r="D14" s="28">
        <v>2</v>
      </c>
      <c r="E14" s="26" t="s">
        <v>94</v>
      </c>
      <c r="F14" s="29" t="s">
        <v>42</v>
      </c>
      <c r="G14" s="139">
        <f>G15+G16</f>
        <v>1875</v>
      </c>
      <c r="H14" s="140">
        <f t="shared" si="0"/>
        <v>-40</v>
      </c>
      <c r="I14" s="139">
        <f>I15+I16</f>
        <v>1835</v>
      </c>
      <c r="M14" s="216"/>
    </row>
    <row r="15" spans="1:13" ht="18" customHeight="1" x14ac:dyDescent="0.2">
      <c r="A15" s="76" t="s">
        <v>65</v>
      </c>
      <c r="B15" s="27">
        <v>650</v>
      </c>
      <c r="C15" s="28">
        <v>1</v>
      </c>
      <c r="D15" s="28">
        <v>2</v>
      </c>
      <c r="E15" s="26" t="s">
        <v>94</v>
      </c>
      <c r="F15" s="29">
        <v>121</v>
      </c>
      <c r="G15" s="139">
        <f>1540.48683+4.51317</f>
        <v>1545</v>
      </c>
      <c r="H15" s="140">
        <f t="shared" si="0"/>
        <v>-80</v>
      </c>
      <c r="I15" s="139">
        <f>1460.48683+4.51317</f>
        <v>1465</v>
      </c>
    </row>
    <row r="16" spans="1:13" ht="36.75" customHeight="1" x14ac:dyDescent="0.2">
      <c r="A16" s="76" t="s">
        <v>66</v>
      </c>
      <c r="B16" s="27">
        <v>650</v>
      </c>
      <c r="C16" s="28">
        <v>1</v>
      </c>
      <c r="D16" s="28">
        <v>2</v>
      </c>
      <c r="E16" s="26" t="s">
        <v>94</v>
      </c>
      <c r="F16" s="29">
        <v>129</v>
      </c>
      <c r="G16" s="139">
        <v>330</v>
      </c>
      <c r="H16" s="140">
        <f t="shared" si="0"/>
        <v>40</v>
      </c>
      <c r="I16" s="139">
        <v>370</v>
      </c>
    </row>
    <row r="17" spans="1:13" ht="38.25" customHeight="1" x14ac:dyDescent="0.2">
      <c r="A17" s="76" t="s">
        <v>7</v>
      </c>
      <c r="B17" s="27">
        <v>650</v>
      </c>
      <c r="C17" s="28">
        <v>1</v>
      </c>
      <c r="D17" s="28">
        <v>4</v>
      </c>
      <c r="E17" s="26"/>
      <c r="F17" s="29"/>
      <c r="G17" s="139">
        <f>G18</f>
        <v>10423.209999999999</v>
      </c>
      <c r="H17" s="140">
        <f t="shared" si="0"/>
        <v>183.72839999999997</v>
      </c>
      <c r="I17" s="139">
        <f>I18</f>
        <v>10606.938399999999</v>
      </c>
    </row>
    <row r="18" spans="1:13" ht="33.75" customHeight="1" x14ac:dyDescent="0.2">
      <c r="A18" s="75" t="s">
        <v>95</v>
      </c>
      <c r="B18" s="27">
        <v>650</v>
      </c>
      <c r="C18" s="28">
        <v>1</v>
      </c>
      <c r="D18" s="28">
        <v>4</v>
      </c>
      <c r="E18" s="26" t="s">
        <v>92</v>
      </c>
      <c r="F18" s="29" t="s">
        <v>33</v>
      </c>
      <c r="G18" s="170">
        <f>G19</f>
        <v>10423.209999999999</v>
      </c>
      <c r="H18" s="140">
        <f t="shared" si="0"/>
        <v>183.72839999999997</v>
      </c>
      <c r="I18" s="139">
        <f>I19</f>
        <v>10606.938399999999</v>
      </c>
    </row>
    <row r="19" spans="1:13" ht="33.75" customHeight="1" x14ac:dyDescent="0.2">
      <c r="A19" s="75" t="s">
        <v>73</v>
      </c>
      <c r="B19" s="27">
        <v>650</v>
      </c>
      <c r="C19" s="28">
        <v>1</v>
      </c>
      <c r="D19" s="28">
        <v>4</v>
      </c>
      <c r="E19" s="26" t="s">
        <v>93</v>
      </c>
      <c r="F19" s="29"/>
      <c r="G19" s="139">
        <f t="shared" ref="G19:I21" si="2">G20</f>
        <v>10423.209999999999</v>
      </c>
      <c r="H19" s="140">
        <f t="shared" si="0"/>
        <v>183.72839999999997</v>
      </c>
      <c r="I19" s="139">
        <f t="shared" si="2"/>
        <v>10606.938399999999</v>
      </c>
    </row>
    <row r="20" spans="1:13" ht="11.25" customHeight="1" x14ac:dyDescent="0.2">
      <c r="A20" s="75" t="s">
        <v>25</v>
      </c>
      <c r="B20" s="27">
        <v>650</v>
      </c>
      <c r="C20" s="28">
        <v>1</v>
      </c>
      <c r="D20" s="28">
        <v>4</v>
      </c>
      <c r="E20" s="26" t="s">
        <v>96</v>
      </c>
      <c r="F20" s="29" t="s">
        <v>33</v>
      </c>
      <c r="G20" s="139">
        <f t="shared" si="2"/>
        <v>10423.209999999999</v>
      </c>
      <c r="H20" s="140">
        <f t="shared" si="0"/>
        <v>183.72839999999997</v>
      </c>
      <c r="I20" s="139">
        <f t="shared" si="2"/>
        <v>10606.938399999999</v>
      </c>
      <c r="K20" s="216"/>
    </row>
    <row r="21" spans="1:13" ht="45" customHeight="1" x14ac:dyDescent="0.2">
      <c r="A21" s="76" t="s">
        <v>37</v>
      </c>
      <c r="B21" s="27">
        <v>650</v>
      </c>
      <c r="C21" s="28">
        <v>1</v>
      </c>
      <c r="D21" s="28">
        <v>4</v>
      </c>
      <c r="E21" s="26" t="s">
        <v>96</v>
      </c>
      <c r="F21" s="29" t="s">
        <v>38</v>
      </c>
      <c r="G21" s="139">
        <f t="shared" si="2"/>
        <v>10423.209999999999</v>
      </c>
      <c r="H21" s="140">
        <f t="shared" si="0"/>
        <v>183.72839999999997</v>
      </c>
      <c r="I21" s="139">
        <f t="shared" si="2"/>
        <v>10606.938399999999</v>
      </c>
    </row>
    <row r="22" spans="1:13" ht="22.5" x14ac:dyDescent="0.2">
      <c r="A22" s="76" t="s">
        <v>41</v>
      </c>
      <c r="B22" s="27">
        <v>650</v>
      </c>
      <c r="C22" s="28">
        <v>1</v>
      </c>
      <c r="D22" s="28">
        <v>4</v>
      </c>
      <c r="E22" s="26" t="s">
        <v>96</v>
      </c>
      <c r="F22" s="29" t="s">
        <v>42</v>
      </c>
      <c r="G22" s="140">
        <f>G23+G24+G25</f>
        <v>10423.209999999999</v>
      </c>
      <c r="H22" s="140">
        <f t="shared" si="0"/>
        <v>183.72839999999997</v>
      </c>
      <c r="I22" s="140">
        <f>I23+I24+I25</f>
        <v>10606.938399999999</v>
      </c>
    </row>
    <row r="23" spans="1:13" x14ac:dyDescent="0.2">
      <c r="A23" s="76" t="s">
        <v>65</v>
      </c>
      <c r="B23" s="27">
        <v>650</v>
      </c>
      <c r="C23" s="28">
        <v>1</v>
      </c>
      <c r="D23" s="28">
        <v>4</v>
      </c>
      <c r="E23" s="26" t="s">
        <v>96</v>
      </c>
      <c r="F23" s="29">
        <v>121</v>
      </c>
      <c r="G23" s="140">
        <f>7725+23</f>
        <v>7748</v>
      </c>
      <c r="H23" s="140">
        <f t="shared" si="0"/>
        <v>79</v>
      </c>
      <c r="I23" s="140">
        <f>7804+23</f>
        <v>7827</v>
      </c>
    </row>
    <row r="24" spans="1:13" ht="22.5" x14ac:dyDescent="0.2">
      <c r="A24" s="76" t="s">
        <v>26</v>
      </c>
      <c r="B24" s="27">
        <v>650</v>
      </c>
      <c r="C24" s="28">
        <v>1</v>
      </c>
      <c r="D24" s="28">
        <v>4</v>
      </c>
      <c r="E24" s="26" t="s">
        <v>96</v>
      </c>
      <c r="F24" s="29">
        <v>122</v>
      </c>
      <c r="G24" s="140">
        <v>475.21</v>
      </c>
      <c r="H24" s="140">
        <f t="shared" si="0"/>
        <v>-345.27159999999998</v>
      </c>
      <c r="I24" s="140">
        <f>8+81.9944+8.5+31.444</f>
        <v>129.9384</v>
      </c>
    </row>
    <row r="25" spans="1:13" ht="33.75" x14ac:dyDescent="0.2">
      <c r="A25" s="76" t="s">
        <v>66</v>
      </c>
      <c r="B25" s="27">
        <v>650</v>
      </c>
      <c r="C25" s="28">
        <v>1</v>
      </c>
      <c r="D25" s="28">
        <v>4</v>
      </c>
      <c r="E25" s="26" t="s">
        <v>96</v>
      </c>
      <c r="F25" s="29">
        <v>129</v>
      </c>
      <c r="G25" s="140">
        <v>2200</v>
      </c>
      <c r="H25" s="140">
        <f t="shared" si="0"/>
        <v>450</v>
      </c>
      <c r="I25" s="140">
        <v>2650</v>
      </c>
      <c r="J25" s="63"/>
    </row>
    <row r="26" spans="1:13" ht="38.25" customHeight="1" x14ac:dyDescent="0.2">
      <c r="A26" s="76" t="s">
        <v>63</v>
      </c>
      <c r="B26" s="27">
        <v>650</v>
      </c>
      <c r="C26" s="28">
        <v>1</v>
      </c>
      <c r="D26" s="28">
        <v>6</v>
      </c>
      <c r="E26" s="26"/>
      <c r="F26" s="29"/>
      <c r="G26" s="139">
        <f>G32+G27</f>
        <v>20.900000000000002</v>
      </c>
      <c r="H26" s="140">
        <f t="shared" si="0"/>
        <v>0</v>
      </c>
      <c r="I26" s="139">
        <f>I32+I27</f>
        <v>20.900000000000002</v>
      </c>
      <c r="J26" s="63"/>
    </row>
    <row r="27" spans="1:13" ht="29.25" customHeight="1" x14ac:dyDescent="0.2">
      <c r="A27" s="75" t="s">
        <v>95</v>
      </c>
      <c r="B27" s="27">
        <v>650</v>
      </c>
      <c r="C27" s="28">
        <v>1</v>
      </c>
      <c r="D27" s="28">
        <v>6</v>
      </c>
      <c r="E27" s="26" t="s">
        <v>92</v>
      </c>
      <c r="F27" s="29"/>
      <c r="G27" s="170">
        <f>G28</f>
        <v>0.6</v>
      </c>
      <c r="H27" s="140">
        <f t="shared" si="0"/>
        <v>0</v>
      </c>
      <c r="I27" s="139">
        <f>I28</f>
        <v>0.6</v>
      </c>
      <c r="J27" s="63"/>
    </row>
    <row r="28" spans="1:13" ht="38.25" customHeight="1" x14ac:dyDescent="0.2">
      <c r="A28" s="75" t="s">
        <v>73</v>
      </c>
      <c r="B28" s="27">
        <v>650</v>
      </c>
      <c r="C28" s="28">
        <v>1</v>
      </c>
      <c r="D28" s="28">
        <v>6</v>
      </c>
      <c r="E28" s="26" t="s">
        <v>93</v>
      </c>
      <c r="F28" s="29"/>
      <c r="G28" s="139">
        <f>G29</f>
        <v>0.6</v>
      </c>
      <c r="H28" s="140">
        <f t="shared" si="0"/>
        <v>0</v>
      </c>
      <c r="I28" s="139">
        <f>I29</f>
        <v>0.6</v>
      </c>
      <c r="J28" s="63"/>
    </row>
    <row r="29" spans="1:13" ht="50.25" customHeight="1" x14ac:dyDescent="0.2">
      <c r="A29" s="76" t="s">
        <v>62</v>
      </c>
      <c r="B29" s="27">
        <v>650</v>
      </c>
      <c r="C29" s="28">
        <v>1</v>
      </c>
      <c r="D29" s="28">
        <v>6</v>
      </c>
      <c r="E29" s="26" t="s">
        <v>97</v>
      </c>
      <c r="F29" s="29">
        <v>500</v>
      </c>
      <c r="G29" s="139">
        <f>G30</f>
        <v>0.6</v>
      </c>
      <c r="H29" s="140">
        <f t="shared" si="0"/>
        <v>0</v>
      </c>
      <c r="I29" s="139">
        <f>I30</f>
        <v>0.6</v>
      </c>
      <c r="J29" s="63"/>
    </row>
    <row r="30" spans="1:13" ht="15" hidden="1" customHeight="1" x14ac:dyDescent="0.2">
      <c r="A30" s="30" t="s">
        <v>49</v>
      </c>
      <c r="B30" s="31">
        <v>650</v>
      </c>
      <c r="C30" s="32"/>
      <c r="D30" s="32"/>
      <c r="E30" s="33" t="s">
        <v>97</v>
      </c>
      <c r="F30" s="34">
        <v>500</v>
      </c>
      <c r="G30" s="72">
        <f>G31</f>
        <v>0.6</v>
      </c>
      <c r="H30" s="73">
        <v>0</v>
      </c>
      <c r="I30" s="72">
        <f>I31</f>
        <v>0.6</v>
      </c>
      <c r="K30" s="21"/>
      <c r="L30" s="21"/>
      <c r="M30" s="21"/>
    </row>
    <row r="31" spans="1:13" ht="15.75" customHeight="1" x14ac:dyDescent="0.2">
      <c r="A31" s="76" t="s">
        <v>32</v>
      </c>
      <c r="B31" s="27">
        <v>650</v>
      </c>
      <c r="C31" s="28">
        <v>1</v>
      </c>
      <c r="D31" s="28">
        <v>6</v>
      </c>
      <c r="E31" s="26" t="s">
        <v>97</v>
      </c>
      <c r="F31" s="29">
        <v>540</v>
      </c>
      <c r="G31" s="139">
        <v>0.6</v>
      </c>
      <c r="H31" s="140">
        <f t="shared" ref="H31:H97" si="3">I31-G31</f>
        <v>0</v>
      </c>
      <c r="I31" s="139">
        <v>0.6</v>
      </c>
      <c r="J31" s="63"/>
    </row>
    <row r="32" spans="1:13" ht="18" customHeight="1" x14ac:dyDescent="0.2">
      <c r="A32" s="75" t="s">
        <v>50</v>
      </c>
      <c r="B32" s="27">
        <v>650</v>
      </c>
      <c r="C32" s="28">
        <v>1</v>
      </c>
      <c r="D32" s="28">
        <v>6</v>
      </c>
      <c r="E32" s="26" t="s">
        <v>91</v>
      </c>
      <c r="F32" s="29"/>
      <c r="G32" s="139">
        <f>G33</f>
        <v>20.3</v>
      </c>
      <c r="H32" s="140">
        <f t="shared" si="3"/>
        <v>0</v>
      </c>
      <c r="I32" s="139">
        <f>I33</f>
        <v>20.3</v>
      </c>
      <c r="J32" s="63"/>
    </row>
    <row r="33" spans="1:11" ht="24" customHeight="1" x14ac:dyDescent="0.2">
      <c r="A33" s="75" t="s">
        <v>177</v>
      </c>
      <c r="B33" s="27">
        <v>650</v>
      </c>
      <c r="C33" s="28">
        <v>1</v>
      </c>
      <c r="D33" s="28">
        <v>6</v>
      </c>
      <c r="E33" s="26" t="s">
        <v>98</v>
      </c>
      <c r="F33" s="29"/>
      <c r="G33" s="139">
        <f>G34</f>
        <v>20.3</v>
      </c>
      <c r="H33" s="140">
        <f t="shared" si="3"/>
        <v>0</v>
      </c>
      <c r="I33" s="139">
        <f>I34</f>
        <v>20.3</v>
      </c>
      <c r="J33" s="63"/>
    </row>
    <row r="34" spans="1:11" ht="45" customHeight="1" x14ac:dyDescent="0.2">
      <c r="A34" s="76" t="s">
        <v>62</v>
      </c>
      <c r="B34" s="27">
        <v>650</v>
      </c>
      <c r="C34" s="28">
        <v>1</v>
      </c>
      <c r="D34" s="28">
        <v>6</v>
      </c>
      <c r="E34" s="26" t="s">
        <v>99</v>
      </c>
      <c r="F34" s="29"/>
      <c r="G34" s="139">
        <f t="shared" ref="G34:I35" si="4">G35</f>
        <v>20.3</v>
      </c>
      <c r="H34" s="140">
        <f t="shared" si="3"/>
        <v>0</v>
      </c>
      <c r="I34" s="139">
        <f t="shared" si="4"/>
        <v>20.3</v>
      </c>
      <c r="J34" s="63"/>
    </row>
    <row r="35" spans="1:11" ht="11.25" customHeight="1" x14ac:dyDescent="0.2">
      <c r="A35" s="76" t="s">
        <v>49</v>
      </c>
      <c r="B35" s="27">
        <v>650</v>
      </c>
      <c r="C35" s="28">
        <v>1</v>
      </c>
      <c r="D35" s="28">
        <v>6</v>
      </c>
      <c r="E35" s="26" t="s">
        <v>99</v>
      </c>
      <c r="F35" s="29">
        <v>500</v>
      </c>
      <c r="G35" s="139">
        <f t="shared" si="4"/>
        <v>20.3</v>
      </c>
      <c r="H35" s="140">
        <f t="shared" si="3"/>
        <v>0</v>
      </c>
      <c r="I35" s="139">
        <f t="shared" si="4"/>
        <v>20.3</v>
      </c>
      <c r="J35" s="63"/>
    </row>
    <row r="36" spans="1:11" ht="11.25" customHeight="1" x14ac:dyDescent="0.2">
      <c r="A36" s="76" t="s">
        <v>32</v>
      </c>
      <c r="B36" s="27">
        <v>650</v>
      </c>
      <c r="C36" s="28">
        <v>1</v>
      </c>
      <c r="D36" s="28">
        <v>6</v>
      </c>
      <c r="E36" s="26" t="s">
        <v>99</v>
      </c>
      <c r="F36" s="29">
        <v>540</v>
      </c>
      <c r="G36" s="139">
        <v>20.3</v>
      </c>
      <c r="H36" s="140">
        <f t="shared" si="3"/>
        <v>0</v>
      </c>
      <c r="I36" s="139">
        <v>20.3</v>
      </c>
      <c r="J36" s="63"/>
    </row>
    <row r="37" spans="1:11" ht="11.25" customHeight="1" x14ac:dyDescent="0.2">
      <c r="A37" s="74" t="s">
        <v>8</v>
      </c>
      <c r="B37" s="27">
        <v>650</v>
      </c>
      <c r="C37" s="28">
        <v>1</v>
      </c>
      <c r="D37" s="28">
        <v>11</v>
      </c>
      <c r="E37" s="26"/>
      <c r="F37" s="29" t="s">
        <v>33</v>
      </c>
      <c r="G37" s="139">
        <f t="shared" ref="G37:I41" si="5">G38</f>
        <v>50</v>
      </c>
      <c r="H37" s="140">
        <f t="shared" si="3"/>
        <v>0</v>
      </c>
      <c r="I37" s="139">
        <f t="shared" si="5"/>
        <v>50</v>
      </c>
      <c r="J37" s="63"/>
    </row>
    <row r="38" spans="1:11" ht="12.75" customHeight="1" x14ac:dyDescent="0.2">
      <c r="A38" s="75" t="s">
        <v>50</v>
      </c>
      <c r="B38" s="27">
        <v>650</v>
      </c>
      <c r="C38" s="28">
        <v>1</v>
      </c>
      <c r="D38" s="28">
        <v>11</v>
      </c>
      <c r="E38" s="26" t="s">
        <v>91</v>
      </c>
      <c r="F38" s="29" t="s">
        <v>33</v>
      </c>
      <c r="G38" s="139">
        <f t="shared" si="5"/>
        <v>50</v>
      </c>
      <c r="H38" s="140">
        <f t="shared" si="3"/>
        <v>0</v>
      </c>
      <c r="I38" s="139">
        <f t="shared" si="5"/>
        <v>50</v>
      </c>
      <c r="J38" s="63"/>
    </row>
    <row r="39" spans="1:11" ht="33.75" customHeight="1" x14ac:dyDescent="0.2">
      <c r="A39" s="75" t="s">
        <v>74</v>
      </c>
      <c r="B39" s="27">
        <v>650</v>
      </c>
      <c r="C39" s="28">
        <v>1</v>
      </c>
      <c r="D39" s="28">
        <v>11</v>
      </c>
      <c r="E39" s="26" t="s">
        <v>100</v>
      </c>
      <c r="F39" s="29" t="s">
        <v>33</v>
      </c>
      <c r="G39" s="139">
        <f>G40</f>
        <v>50</v>
      </c>
      <c r="H39" s="140">
        <f t="shared" si="3"/>
        <v>0</v>
      </c>
      <c r="I39" s="139">
        <f>I40</f>
        <v>50</v>
      </c>
      <c r="J39" s="63"/>
    </row>
    <row r="40" spans="1:11" ht="12" customHeight="1" x14ac:dyDescent="0.2">
      <c r="A40" s="75" t="s">
        <v>90</v>
      </c>
      <c r="B40" s="27">
        <v>650</v>
      </c>
      <c r="C40" s="28">
        <v>1</v>
      </c>
      <c r="D40" s="28">
        <v>11</v>
      </c>
      <c r="E40" s="26" t="s">
        <v>101</v>
      </c>
      <c r="F40" s="29"/>
      <c r="G40" s="140">
        <f>G41</f>
        <v>50</v>
      </c>
      <c r="H40" s="140">
        <f t="shared" si="3"/>
        <v>0</v>
      </c>
      <c r="I40" s="140">
        <f>I41</f>
        <v>50</v>
      </c>
      <c r="J40" s="63"/>
    </row>
    <row r="41" spans="1:11" ht="11.25" customHeight="1" x14ac:dyDescent="0.2">
      <c r="A41" s="76" t="s">
        <v>43</v>
      </c>
      <c r="B41" s="27">
        <v>650</v>
      </c>
      <c r="C41" s="28">
        <v>1</v>
      </c>
      <c r="D41" s="28">
        <v>11</v>
      </c>
      <c r="E41" s="26" t="s">
        <v>101</v>
      </c>
      <c r="F41" s="29" t="s">
        <v>44</v>
      </c>
      <c r="G41" s="139">
        <f t="shared" si="5"/>
        <v>50</v>
      </c>
      <c r="H41" s="140">
        <f t="shared" si="3"/>
        <v>0</v>
      </c>
      <c r="I41" s="139">
        <f t="shared" si="5"/>
        <v>50</v>
      </c>
      <c r="J41" s="63"/>
    </row>
    <row r="42" spans="1:11" x14ac:dyDescent="0.2">
      <c r="A42" s="76" t="s">
        <v>28</v>
      </c>
      <c r="B42" s="27">
        <v>650</v>
      </c>
      <c r="C42" s="28">
        <v>1</v>
      </c>
      <c r="D42" s="28">
        <v>11</v>
      </c>
      <c r="E42" s="26" t="s">
        <v>101</v>
      </c>
      <c r="F42" s="29" t="s">
        <v>22</v>
      </c>
      <c r="G42" s="140">
        <v>50</v>
      </c>
      <c r="H42" s="140">
        <f t="shared" si="3"/>
        <v>0</v>
      </c>
      <c r="I42" s="140">
        <v>50</v>
      </c>
      <c r="J42" s="63"/>
    </row>
    <row r="43" spans="1:11" ht="11.25" customHeight="1" x14ac:dyDescent="0.2">
      <c r="A43" s="74" t="s">
        <v>9</v>
      </c>
      <c r="B43" s="27">
        <v>650</v>
      </c>
      <c r="C43" s="28">
        <v>1</v>
      </c>
      <c r="D43" s="28">
        <v>13</v>
      </c>
      <c r="E43" s="26" t="s">
        <v>33</v>
      </c>
      <c r="F43" s="29" t="s">
        <v>33</v>
      </c>
      <c r="G43" s="139">
        <f>G49+G81+G91+G44+G77</f>
        <v>6084.1099999999988</v>
      </c>
      <c r="H43" s="140">
        <f t="shared" si="3"/>
        <v>-672.35499999999865</v>
      </c>
      <c r="I43" s="139">
        <f>I49+I81+I91+I44</f>
        <v>5411.7550000000001</v>
      </c>
      <c r="K43" s="216"/>
    </row>
    <row r="44" spans="1:11" ht="27" customHeight="1" x14ac:dyDescent="0.2">
      <c r="A44" s="74" t="s">
        <v>209</v>
      </c>
      <c r="B44" s="27">
        <v>650</v>
      </c>
      <c r="C44" s="28">
        <v>1</v>
      </c>
      <c r="D44" s="28">
        <v>13</v>
      </c>
      <c r="E44" s="26" t="s">
        <v>206</v>
      </c>
      <c r="F44" s="29"/>
      <c r="G44" s="139">
        <v>0</v>
      </c>
      <c r="H44" s="140">
        <f t="shared" si="3"/>
        <v>0</v>
      </c>
      <c r="I44" s="139">
        <v>0</v>
      </c>
    </row>
    <row r="45" spans="1:11" ht="23.25" customHeight="1" x14ac:dyDescent="0.2">
      <c r="A45" s="74" t="s">
        <v>210</v>
      </c>
      <c r="B45" s="27">
        <v>650</v>
      </c>
      <c r="C45" s="28">
        <v>1</v>
      </c>
      <c r="D45" s="28">
        <v>13</v>
      </c>
      <c r="E45" s="26" t="s">
        <v>207</v>
      </c>
      <c r="F45" s="29"/>
      <c r="G45" s="139">
        <v>0</v>
      </c>
      <c r="H45" s="140">
        <f t="shared" si="3"/>
        <v>0</v>
      </c>
      <c r="I45" s="139">
        <v>0</v>
      </c>
    </row>
    <row r="46" spans="1:11" ht="26.25" customHeight="1" x14ac:dyDescent="0.2">
      <c r="A46" s="76" t="s">
        <v>76</v>
      </c>
      <c r="B46" s="27">
        <v>650</v>
      </c>
      <c r="C46" s="28">
        <v>1</v>
      </c>
      <c r="D46" s="28">
        <v>13</v>
      </c>
      <c r="E46" s="26" t="s">
        <v>207</v>
      </c>
      <c r="F46" s="29">
        <v>200</v>
      </c>
      <c r="G46" s="139">
        <v>0</v>
      </c>
      <c r="H46" s="140">
        <f t="shared" si="3"/>
        <v>0</v>
      </c>
      <c r="I46" s="139">
        <v>0</v>
      </c>
    </row>
    <row r="47" spans="1:11" ht="24.75" customHeight="1" x14ac:dyDescent="0.2">
      <c r="A47" s="76" t="s">
        <v>35</v>
      </c>
      <c r="B47" s="27">
        <v>650</v>
      </c>
      <c r="C47" s="28">
        <v>1</v>
      </c>
      <c r="D47" s="28">
        <v>13</v>
      </c>
      <c r="E47" s="26" t="s">
        <v>207</v>
      </c>
      <c r="F47" s="29">
        <v>240</v>
      </c>
      <c r="G47" s="139">
        <v>0</v>
      </c>
      <c r="H47" s="140">
        <f t="shared" si="3"/>
        <v>0</v>
      </c>
      <c r="I47" s="139">
        <v>0</v>
      </c>
    </row>
    <row r="48" spans="1:11" ht="27" customHeight="1" x14ac:dyDescent="0.2">
      <c r="A48" s="76" t="s">
        <v>35</v>
      </c>
      <c r="B48" s="27">
        <v>650</v>
      </c>
      <c r="C48" s="28">
        <v>1</v>
      </c>
      <c r="D48" s="28">
        <v>13</v>
      </c>
      <c r="E48" s="26" t="s">
        <v>207</v>
      </c>
      <c r="F48" s="29">
        <v>244</v>
      </c>
      <c r="G48" s="139">
        <v>0</v>
      </c>
      <c r="H48" s="140">
        <f t="shared" si="3"/>
        <v>0</v>
      </c>
      <c r="I48" s="139">
        <v>0</v>
      </c>
    </row>
    <row r="49" spans="1:11" ht="22.5" customHeight="1" x14ac:dyDescent="0.2">
      <c r="A49" s="75" t="s">
        <v>95</v>
      </c>
      <c r="B49" s="27">
        <v>650</v>
      </c>
      <c r="C49" s="28">
        <v>1</v>
      </c>
      <c r="D49" s="28">
        <v>13</v>
      </c>
      <c r="E49" s="26" t="s">
        <v>92</v>
      </c>
      <c r="F49" s="29" t="s">
        <v>33</v>
      </c>
      <c r="G49" s="170">
        <f>G50+G77</f>
        <v>4999.6049999999987</v>
      </c>
      <c r="H49" s="140">
        <f t="shared" si="3"/>
        <v>-666.69999999999891</v>
      </c>
      <c r="I49" s="139">
        <f>I50+I77</f>
        <v>4332.9049999999997</v>
      </c>
    </row>
    <row r="50" spans="1:11" ht="35.25" customHeight="1" x14ac:dyDescent="0.2">
      <c r="A50" s="75" t="s">
        <v>72</v>
      </c>
      <c r="B50" s="27">
        <v>650</v>
      </c>
      <c r="C50" s="28">
        <v>1</v>
      </c>
      <c r="D50" s="28">
        <v>13</v>
      </c>
      <c r="E50" s="26" t="s">
        <v>93</v>
      </c>
      <c r="F50" s="29" t="s">
        <v>33</v>
      </c>
      <c r="G50" s="170">
        <f>G51+G67</f>
        <v>4993.9999999999991</v>
      </c>
      <c r="H50" s="140">
        <f t="shared" si="3"/>
        <v>-666.69999999999891</v>
      </c>
      <c r="I50" s="139">
        <f>I51+I67</f>
        <v>4327.3</v>
      </c>
    </row>
    <row r="51" spans="1:11" ht="25.5" customHeight="1" x14ac:dyDescent="0.2">
      <c r="A51" s="75" t="s">
        <v>54</v>
      </c>
      <c r="B51" s="27">
        <v>650</v>
      </c>
      <c r="C51" s="28">
        <v>1</v>
      </c>
      <c r="D51" s="28">
        <v>13</v>
      </c>
      <c r="E51" s="26" t="s">
        <v>103</v>
      </c>
      <c r="F51" s="29"/>
      <c r="G51" s="140">
        <f>G52+G57+G60</f>
        <v>4891.2999999999993</v>
      </c>
      <c r="H51" s="140">
        <f t="shared" si="3"/>
        <v>-668.69999999999891</v>
      </c>
      <c r="I51" s="140">
        <f>I52+I57+I60</f>
        <v>4222.6000000000004</v>
      </c>
    </row>
    <row r="52" spans="1:11" ht="47.25" customHeight="1" x14ac:dyDescent="0.2">
      <c r="A52" s="76" t="s">
        <v>37</v>
      </c>
      <c r="B52" s="27">
        <v>650</v>
      </c>
      <c r="C52" s="28">
        <v>1</v>
      </c>
      <c r="D52" s="28">
        <v>13</v>
      </c>
      <c r="E52" s="26" t="s">
        <v>103</v>
      </c>
      <c r="F52" s="29" t="s">
        <v>38</v>
      </c>
      <c r="G52" s="140">
        <f>G53</f>
        <v>4674</v>
      </c>
      <c r="H52" s="140">
        <f t="shared" si="3"/>
        <v>-659</v>
      </c>
      <c r="I52" s="140">
        <f>I53</f>
        <v>4015</v>
      </c>
    </row>
    <row r="53" spans="1:11" ht="14.25" customHeight="1" x14ac:dyDescent="0.2">
      <c r="A53" s="76" t="s">
        <v>39</v>
      </c>
      <c r="B53" s="27">
        <v>650</v>
      </c>
      <c r="C53" s="28">
        <v>1</v>
      </c>
      <c r="D53" s="28">
        <v>13</v>
      </c>
      <c r="E53" s="26" t="s">
        <v>103</v>
      </c>
      <c r="F53" s="29" t="s">
        <v>40</v>
      </c>
      <c r="G53" s="140">
        <f>G54+G55+G56</f>
        <v>4674</v>
      </c>
      <c r="H53" s="140">
        <f t="shared" si="3"/>
        <v>-659</v>
      </c>
      <c r="I53" s="140">
        <f>I54+I55+I56</f>
        <v>4015</v>
      </c>
    </row>
    <row r="54" spans="1:11" ht="14.25" customHeight="1" x14ac:dyDescent="0.2">
      <c r="A54" s="76" t="s">
        <v>67</v>
      </c>
      <c r="B54" s="27">
        <v>650</v>
      </c>
      <c r="C54" s="28">
        <v>1</v>
      </c>
      <c r="D54" s="28">
        <v>13</v>
      </c>
      <c r="E54" s="26" t="s">
        <v>103</v>
      </c>
      <c r="F54" s="29">
        <v>111</v>
      </c>
      <c r="G54" s="140">
        <f>3200+247</f>
        <v>3447</v>
      </c>
      <c r="H54" s="140">
        <f t="shared" si="3"/>
        <v>-743.09999999999991</v>
      </c>
      <c r="I54" s="140">
        <f>2986.9+117-400</f>
        <v>2703.9</v>
      </c>
    </row>
    <row r="55" spans="1:11" ht="24" customHeight="1" x14ac:dyDescent="0.2">
      <c r="A55" s="76" t="s">
        <v>29</v>
      </c>
      <c r="B55" s="27">
        <v>650</v>
      </c>
      <c r="C55" s="28">
        <v>1</v>
      </c>
      <c r="D55" s="28">
        <v>13</v>
      </c>
      <c r="E55" s="26" t="s">
        <v>103</v>
      </c>
      <c r="F55" s="29">
        <v>112</v>
      </c>
      <c r="G55" s="140">
        <v>227</v>
      </c>
      <c r="H55" s="140">
        <f t="shared" si="3"/>
        <v>-129</v>
      </c>
      <c r="I55" s="140">
        <v>98</v>
      </c>
    </row>
    <row r="56" spans="1:11" ht="34.5" customHeight="1" x14ac:dyDescent="0.2">
      <c r="A56" s="76" t="s">
        <v>68</v>
      </c>
      <c r="B56" s="27">
        <v>650</v>
      </c>
      <c r="C56" s="28">
        <v>1</v>
      </c>
      <c r="D56" s="28">
        <v>13</v>
      </c>
      <c r="E56" s="26" t="s">
        <v>103</v>
      </c>
      <c r="F56" s="29">
        <v>119</v>
      </c>
      <c r="G56" s="139">
        <v>1000</v>
      </c>
      <c r="H56" s="140">
        <f t="shared" si="3"/>
        <v>213.09999999999991</v>
      </c>
      <c r="I56" s="139">
        <v>1213.0999999999999</v>
      </c>
    </row>
    <row r="57" spans="1:11" ht="22.5" customHeight="1" x14ac:dyDescent="0.2">
      <c r="A57" s="76" t="s">
        <v>76</v>
      </c>
      <c r="B57" s="27">
        <v>650</v>
      </c>
      <c r="C57" s="28">
        <v>1</v>
      </c>
      <c r="D57" s="28">
        <v>13</v>
      </c>
      <c r="E57" s="26" t="s">
        <v>103</v>
      </c>
      <c r="F57" s="29" t="s">
        <v>34</v>
      </c>
      <c r="G57" s="139">
        <f t="shared" ref="G57:I58" si="6">G58</f>
        <v>156.9</v>
      </c>
      <c r="H57" s="140">
        <f t="shared" si="3"/>
        <v>-9.5999999999999943</v>
      </c>
      <c r="I57" s="139">
        <f t="shared" si="6"/>
        <v>147.30000000000001</v>
      </c>
    </row>
    <row r="58" spans="1:11" ht="22.5" x14ac:dyDescent="0.2">
      <c r="A58" s="76" t="s">
        <v>35</v>
      </c>
      <c r="B58" s="27">
        <v>650</v>
      </c>
      <c r="C58" s="28">
        <v>1</v>
      </c>
      <c r="D58" s="28">
        <v>13</v>
      </c>
      <c r="E58" s="26" t="s">
        <v>103</v>
      </c>
      <c r="F58" s="29" t="s">
        <v>36</v>
      </c>
      <c r="G58" s="139">
        <f t="shared" si="6"/>
        <v>156.9</v>
      </c>
      <c r="H58" s="140">
        <f t="shared" si="3"/>
        <v>-9.5999999999999943</v>
      </c>
      <c r="I58" s="139">
        <f t="shared" si="6"/>
        <v>147.30000000000001</v>
      </c>
      <c r="K58" s="217"/>
    </row>
    <row r="59" spans="1:11" ht="22.5" x14ac:dyDescent="0.2">
      <c r="A59" s="76" t="s">
        <v>27</v>
      </c>
      <c r="B59" s="27">
        <v>650</v>
      </c>
      <c r="C59" s="28">
        <v>1</v>
      </c>
      <c r="D59" s="28">
        <v>13</v>
      </c>
      <c r="E59" s="26" t="s">
        <v>103</v>
      </c>
      <c r="F59" s="29">
        <v>244</v>
      </c>
      <c r="G59" s="140">
        <v>156.9</v>
      </c>
      <c r="H59" s="140">
        <f t="shared" si="3"/>
        <v>-9.5999999999999943</v>
      </c>
      <c r="I59" s="140">
        <v>147.30000000000001</v>
      </c>
    </row>
    <row r="60" spans="1:11" x14ac:dyDescent="0.2">
      <c r="A60" s="76" t="s">
        <v>43</v>
      </c>
      <c r="B60" s="27">
        <v>650</v>
      </c>
      <c r="C60" s="28">
        <v>1</v>
      </c>
      <c r="D60" s="28">
        <v>13</v>
      </c>
      <c r="E60" s="26" t="s">
        <v>103</v>
      </c>
      <c r="F60" s="29" t="s">
        <v>44</v>
      </c>
      <c r="G60" s="139">
        <v>60.4</v>
      </c>
      <c r="H60" s="140">
        <f t="shared" si="3"/>
        <v>-9.9999999999994316E-2</v>
      </c>
      <c r="I60" s="139">
        <f>I61+I63</f>
        <v>60.300000000000004</v>
      </c>
    </row>
    <row r="61" spans="1:11" x14ac:dyDescent="0.2">
      <c r="A61" s="76" t="s">
        <v>202</v>
      </c>
      <c r="B61" s="27">
        <v>650</v>
      </c>
      <c r="C61" s="28">
        <v>1</v>
      </c>
      <c r="D61" s="28">
        <v>13</v>
      </c>
      <c r="E61" s="26" t="s">
        <v>103</v>
      </c>
      <c r="F61" s="29">
        <v>830</v>
      </c>
      <c r="G61" s="139">
        <f>G62</f>
        <v>2.75</v>
      </c>
      <c r="H61" s="140">
        <f>H62</f>
        <v>-0.1</v>
      </c>
      <c r="I61" s="139">
        <f>I62</f>
        <v>2.7</v>
      </c>
    </row>
    <row r="62" spans="1:11" ht="67.5" x14ac:dyDescent="0.2">
      <c r="A62" s="76" t="s">
        <v>203</v>
      </c>
      <c r="B62" s="27">
        <v>650</v>
      </c>
      <c r="C62" s="28">
        <v>1</v>
      </c>
      <c r="D62" s="28">
        <v>13</v>
      </c>
      <c r="E62" s="26" t="s">
        <v>103</v>
      </c>
      <c r="F62" s="29">
        <v>831</v>
      </c>
      <c r="G62" s="139">
        <v>2.75</v>
      </c>
      <c r="H62" s="140">
        <v>-0.1</v>
      </c>
      <c r="I62" s="139">
        <v>2.7</v>
      </c>
    </row>
    <row r="63" spans="1:11" x14ac:dyDescent="0.2">
      <c r="A63" s="76" t="s">
        <v>45</v>
      </c>
      <c r="B63" s="27">
        <v>650</v>
      </c>
      <c r="C63" s="28">
        <v>1</v>
      </c>
      <c r="D63" s="28">
        <v>13</v>
      </c>
      <c r="E63" s="26" t="s">
        <v>103</v>
      </c>
      <c r="F63" s="29" t="s">
        <v>46</v>
      </c>
      <c r="G63" s="139">
        <f>G64+G65+G66</f>
        <v>57.6</v>
      </c>
      <c r="H63" s="140">
        <f t="shared" si="3"/>
        <v>0</v>
      </c>
      <c r="I63" s="139">
        <f>I64+I65+I66</f>
        <v>57.6</v>
      </c>
    </row>
    <row r="64" spans="1:11" x14ac:dyDescent="0.2">
      <c r="A64" s="76" t="s">
        <v>69</v>
      </c>
      <c r="B64" s="27">
        <v>651</v>
      </c>
      <c r="C64" s="28">
        <v>1</v>
      </c>
      <c r="D64" s="28">
        <v>13</v>
      </c>
      <c r="E64" s="26" t="s">
        <v>103</v>
      </c>
      <c r="F64" s="29">
        <v>851</v>
      </c>
      <c r="G64" s="140">
        <v>36</v>
      </c>
      <c r="H64" s="140">
        <f t="shared" si="3"/>
        <v>0</v>
      </c>
      <c r="I64" s="140">
        <v>36</v>
      </c>
    </row>
    <row r="65" spans="1:13" x14ac:dyDescent="0.2">
      <c r="A65" s="76" t="s">
        <v>70</v>
      </c>
      <c r="B65" s="27">
        <v>652</v>
      </c>
      <c r="C65" s="28">
        <v>1</v>
      </c>
      <c r="D65" s="28">
        <v>13</v>
      </c>
      <c r="E65" s="26" t="s">
        <v>103</v>
      </c>
      <c r="F65" s="29">
        <v>852</v>
      </c>
      <c r="G65" s="140">
        <v>18.899999999999999</v>
      </c>
      <c r="H65" s="140">
        <v>-1.5</v>
      </c>
      <c r="I65" s="140">
        <f>G65+H65</f>
        <v>17.399999999999999</v>
      </c>
    </row>
    <row r="66" spans="1:13" x14ac:dyDescent="0.2">
      <c r="A66" s="76" t="s">
        <v>79</v>
      </c>
      <c r="B66" s="27">
        <v>653</v>
      </c>
      <c r="C66" s="28">
        <v>1</v>
      </c>
      <c r="D66" s="28">
        <v>13</v>
      </c>
      <c r="E66" s="26" t="s">
        <v>103</v>
      </c>
      <c r="F66" s="29">
        <v>853</v>
      </c>
      <c r="G66" s="140">
        <f>1.1+1.6</f>
        <v>2.7</v>
      </c>
      <c r="H66" s="140">
        <v>1.5</v>
      </c>
      <c r="I66" s="140">
        <f>G66+H66</f>
        <v>4.2</v>
      </c>
    </row>
    <row r="67" spans="1:13" x14ac:dyDescent="0.2">
      <c r="A67" s="77" t="s">
        <v>53</v>
      </c>
      <c r="B67" s="27">
        <v>650</v>
      </c>
      <c r="C67" s="28">
        <v>1</v>
      </c>
      <c r="D67" s="28">
        <v>13</v>
      </c>
      <c r="E67" s="26" t="s">
        <v>102</v>
      </c>
      <c r="F67" s="29"/>
      <c r="G67" s="139">
        <f>G71</f>
        <v>102.7</v>
      </c>
      <c r="H67" s="140">
        <f t="shared" si="3"/>
        <v>2</v>
      </c>
      <c r="I67" s="139">
        <f>I71+I68</f>
        <v>104.7</v>
      </c>
    </row>
    <row r="68" spans="1:13" s="166" customFormat="1" ht="22.5" x14ac:dyDescent="0.2">
      <c r="A68" s="76" t="s">
        <v>76</v>
      </c>
      <c r="B68" s="27">
        <v>650</v>
      </c>
      <c r="C68" s="174">
        <v>1</v>
      </c>
      <c r="D68" s="174">
        <v>13</v>
      </c>
      <c r="E68" s="173" t="s">
        <v>102</v>
      </c>
      <c r="F68" s="175">
        <v>200</v>
      </c>
      <c r="G68" s="170">
        <f>G69</f>
        <v>0</v>
      </c>
      <c r="H68" s="169">
        <f t="shared" si="3"/>
        <v>1.6</v>
      </c>
      <c r="I68" s="170">
        <f>I69</f>
        <v>1.6</v>
      </c>
      <c r="K68" s="214"/>
      <c r="L68" s="214"/>
      <c r="M68" s="214"/>
    </row>
    <row r="69" spans="1:13" s="166" customFormat="1" ht="22.5" x14ac:dyDescent="0.2">
      <c r="A69" s="76" t="s">
        <v>35</v>
      </c>
      <c r="B69" s="27">
        <v>650</v>
      </c>
      <c r="C69" s="174">
        <v>1</v>
      </c>
      <c r="D69" s="174">
        <v>13</v>
      </c>
      <c r="E69" s="173" t="s">
        <v>102</v>
      </c>
      <c r="F69" s="175">
        <v>240</v>
      </c>
      <c r="G69" s="170">
        <f>G70</f>
        <v>0</v>
      </c>
      <c r="H69" s="169">
        <f t="shared" si="3"/>
        <v>1.6</v>
      </c>
      <c r="I69" s="170">
        <f>I70</f>
        <v>1.6</v>
      </c>
      <c r="K69" s="214"/>
      <c r="L69" s="214"/>
      <c r="M69" s="214"/>
    </row>
    <row r="70" spans="1:13" s="166" customFormat="1" ht="22.5" x14ac:dyDescent="0.2">
      <c r="A70" s="76" t="s">
        <v>27</v>
      </c>
      <c r="B70" s="27">
        <v>650</v>
      </c>
      <c r="C70" s="174">
        <v>1</v>
      </c>
      <c r="D70" s="174">
        <v>13</v>
      </c>
      <c r="E70" s="173" t="s">
        <v>102</v>
      </c>
      <c r="F70" s="175">
        <v>244</v>
      </c>
      <c r="G70" s="170">
        <v>0</v>
      </c>
      <c r="H70" s="169">
        <v>1.6</v>
      </c>
      <c r="I70" s="170">
        <v>1.6</v>
      </c>
      <c r="K70" s="214"/>
      <c r="L70" s="214"/>
      <c r="M70" s="214"/>
    </row>
    <row r="71" spans="1:13" x14ac:dyDescent="0.2">
      <c r="A71" s="76" t="s">
        <v>43</v>
      </c>
      <c r="B71" s="27">
        <v>650</v>
      </c>
      <c r="C71" s="28">
        <v>1</v>
      </c>
      <c r="D71" s="28">
        <v>13</v>
      </c>
      <c r="E71" s="26" t="s">
        <v>102</v>
      </c>
      <c r="F71" s="29" t="s">
        <v>44</v>
      </c>
      <c r="G71" s="139">
        <v>102.7</v>
      </c>
      <c r="H71" s="140">
        <f t="shared" si="3"/>
        <v>0.40000000000000568</v>
      </c>
      <c r="I71" s="139">
        <f>I72+I74</f>
        <v>103.10000000000001</v>
      </c>
    </row>
    <row r="72" spans="1:13" x14ac:dyDescent="0.2">
      <c r="A72" s="76" t="s">
        <v>204</v>
      </c>
      <c r="B72" s="27">
        <v>650</v>
      </c>
      <c r="C72" s="28">
        <v>1</v>
      </c>
      <c r="D72" s="28">
        <v>13</v>
      </c>
      <c r="E72" s="26" t="s">
        <v>102</v>
      </c>
      <c r="F72" s="29">
        <v>830</v>
      </c>
      <c r="G72" s="140">
        <f>G73</f>
        <v>2.7</v>
      </c>
      <c r="H72" s="140">
        <f t="shared" si="3"/>
        <v>0</v>
      </c>
      <c r="I72" s="140">
        <f>I73</f>
        <v>2.7</v>
      </c>
    </row>
    <row r="73" spans="1:13" ht="67.5" x14ac:dyDescent="0.2">
      <c r="A73" s="76" t="s">
        <v>203</v>
      </c>
      <c r="B73" s="27">
        <v>650</v>
      </c>
      <c r="C73" s="28">
        <v>1</v>
      </c>
      <c r="D73" s="28">
        <v>13</v>
      </c>
      <c r="E73" s="26" t="s">
        <v>102</v>
      </c>
      <c r="F73" s="29">
        <v>831</v>
      </c>
      <c r="G73" s="140">
        <v>2.7</v>
      </c>
      <c r="H73" s="140">
        <f t="shared" si="3"/>
        <v>0</v>
      </c>
      <c r="I73" s="140">
        <v>2.7</v>
      </c>
    </row>
    <row r="74" spans="1:13" x14ac:dyDescent="0.2">
      <c r="A74" s="76" t="s">
        <v>45</v>
      </c>
      <c r="B74" s="27">
        <v>650</v>
      </c>
      <c r="C74" s="28">
        <v>1</v>
      </c>
      <c r="D74" s="28">
        <v>13</v>
      </c>
      <c r="E74" s="26" t="s">
        <v>102</v>
      </c>
      <c r="F74" s="29" t="s">
        <v>46</v>
      </c>
      <c r="G74" s="139">
        <v>100</v>
      </c>
      <c r="H74" s="140">
        <f t="shared" si="3"/>
        <v>0.40000000000000568</v>
      </c>
      <c r="I74" s="139">
        <f>I75+I76</f>
        <v>100.4</v>
      </c>
    </row>
    <row r="75" spans="1:13" x14ac:dyDescent="0.2">
      <c r="A75" s="76" t="s">
        <v>70</v>
      </c>
      <c r="B75" s="27">
        <v>650</v>
      </c>
      <c r="C75" s="28">
        <v>1</v>
      </c>
      <c r="D75" s="28">
        <v>13</v>
      </c>
      <c r="E75" s="26" t="s">
        <v>102</v>
      </c>
      <c r="F75" s="29">
        <v>852</v>
      </c>
      <c r="G75" s="140">
        <v>3.7</v>
      </c>
      <c r="H75" s="140">
        <f t="shared" si="3"/>
        <v>0</v>
      </c>
      <c r="I75" s="140">
        <v>3.7</v>
      </c>
    </row>
    <row r="76" spans="1:13" x14ac:dyDescent="0.2">
      <c r="A76" s="76" t="s">
        <v>79</v>
      </c>
      <c r="B76" s="27">
        <v>650</v>
      </c>
      <c r="C76" s="28">
        <v>1</v>
      </c>
      <c r="D76" s="28">
        <v>13</v>
      </c>
      <c r="E76" s="26" t="s">
        <v>102</v>
      </c>
      <c r="F76" s="29">
        <v>853</v>
      </c>
      <c r="G76" s="140">
        <v>96.4</v>
      </c>
      <c r="H76" s="140">
        <f t="shared" si="3"/>
        <v>0.29999999999999716</v>
      </c>
      <c r="I76" s="140">
        <v>96.7</v>
      </c>
    </row>
    <row r="77" spans="1:13" s="63" customFormat="1" ht="30" customHeight="1" x14ac:dyDescent="0.2">
      <c r="A77" s="78" t="s">
        <v>215</v>
      </c>
      <c r="B77" s="27">
        <v>650</v>
      </c>
      <c r="C77" s="28">
        <v>1</v>
      </c>
      <c r="D77" s="28">
        <v>13</v>
      </c>
      <c r="E77" s="7" t="s">
        <v>213</v>
      </c>
      <c r="F77" s="22"/>
      <c r="G77" s="140">
        <f>G78</f>
        <v>5.6050000000000004</v>
      </c>
      <c r="H77" s="140">
        <f t="shared" si="3"/>
        <v>0</v>
      </c>
      <c r="I77" s="140">
        <f t="shared" ref="I77:I79" si="7">I78</f>
        <v>5.6050000000000004</v>
      </c>
      <c r="K77" s="214"/>
      <c r="L77" s="214"/>
      <c r="M77" s="214"/>
    </row>
    <row r="78" spans="1:13" s="63" customFormat="1" x14ac:dyDescent="0.2">
      <c r="A78" s="78" t="s">
        <v>53</v>
      </c>
      <c r="B78" s="27">
        <v>650</v>
      </c>
      <c r="C78" s="28">
        <v>1</v>
      </c>
      <c r="D78" s="28">
        <v>13</v>
      </c>
      <c r="E78" s="7" t="s">
        <v>214</v>
      </c>
      <c r="F78" s="22">
        <v>200</v>
      </c>
      <c r="G78" s="140">
        <f>G79</f>
        <v>5.6050000000000004</v>
      </c>
      <c r="H78" s="140">
        <v>0</v>
      </c>
      <c r="I78" s="140">
        <f t="shared" si="7"/>
        <v>5.6050000000000004</v>
      </c>
      <c r="K78" s="214"/>
      <c r="L78" s="214"/>
      <c r="M78" s="214"/>
    </row>
    <row r="79" spans="1:13" s="63" customFormat="1" ht="22.5" x14ac:dyDescent="0.2">
      <c r="A79" s="78" t="s">
        <v>35</v>
      </c>
      <c r="B79" s="27">
        <v>650</v>
      </c>
      <c r="C79" s="28">
        <v>1</v>
      </c>
      <c r="D79" s="28">
        <v>13</v>
      </c>
      <c r="E79" s="7" t="s">
        <v>214</v>
      </c>
      <c r="F79" s="22">
        <v>240</v>
      </c>
      <c r="G79" s="140">
        <f>G80</f>
        <v>5.6050000000000004</v>
      </c>
      <c r="H79" s="140">
        <v>0</v>
      </c>
      <c r="I79" s="140">
        <f t="shared" si="7"/>
        <v>5.6050000000000004</v>
      </c>
      <c r="K79" s="214"/>
      <c r="L79" s="214"/>
      <c r="M79" s="214"/>
    </row>
    <row r="80" spans="1:13" s="63" customFormat="1" ht="22.5" x14ac:dyDescent="0.2">
      <c r="A80" s="76" t="s">
        <v>27</v>
      </c>
      <c r="B80" s="27">
        <v>650</v>
      </c>
      <c r="C80" s="28">
        <v>1</v>
      </c>
      <c r="D80" s="28">
        <v>13</v>
      </c>
      <c r="E80" s="7" t="s">
        <v>214</v>
      </c>
      <c r="F80" s="29">
        <v>244</v>
      </c>
      <c r="G80" s="140">
        <v>5.6050000000000004</v>
      </c>
      <c r="H80" s="140">
        <v>0</v>
      </c>
      <c r="I80" s="140">
        <f>G80</f>
        <v>5.6050000000000004</v>
      </c>
      <c r="K80" s="214"/>
      <c r="L80" s="214"/>
      <c r="M80" s="214"/>
    </row>
    <row r="81" spans="1:11" ht="29.25" customHeight="1" x14ac:dyDescent="0.2">
      <c r="A81" s="76" t="s">
        <v>105</v>
      </c>
      <c r="B81" s="27">
        <v>650</v>
      </c>
      <c r="C81" s="28">
        <v>1</v>
      </c>
      <c r="D81" s="28">
        <v>13</v>
      </c>
      <c r="E81" s="26" t="s">
        <v>104</v>
      </c>
      <c r="F81" s="29"/>
      <c r="G81" s="139">
        <f t="shared" ref="G81:I82" si="8">G82</f>
        <v>1076.9000000000001</v>
      </c>
      <c r="H81" s="140">
        <f>H82</f>
        <v>0</v>
      </c>
      <c r="I81" s="139">
        <f t="shared" si="8"/>
        <v>1076.8500000000001</v>
      </c>
      <c r="K81" s="216"/>
    </row>
    <row r="82" spans="1:11" ht="35.25" customHeight="1" x14ac:dyDescent="0.2">
      <c r="A82" s="76" t="s">
        <v>75</v>
      </c>
      <c r="B82" s="27">
        <v>650</v>
      </c>
      <c r="C82" s="28">
        <v>1</v>
      </c>
      <c r="D82" s="28">
        <v>13</v>
      </c>
      <c r="E82" s="26" t="s">
        <v>106</v>
      </c>
      <c r="F82" s="29"/>
      <c r="G82" s="139">
        <f t="shared" si="8"/>
        <v>1076.9000000000001</v>
      </c>
      <c r="H82" s="140">
        <f>H83</f>
        <v>0</v>
      </c>
      <c r="I82" s="139">
        <f t="shared" si="8"/>
        <v>1076.8500000000001</v>
      </c>
    </row>
    <row r="83" spans="1:11" ht="23.25" customHeight="1" x14ac:dyDescent="0.2">
      <c r="A83" s="76" t="s">
        <v>54</v>
      </c>
      <c r="B83" s="27">
        <v>650</v>
      </c>
      <c r="C83" s="28">
        <v>1</v>
      </c>
      <c r="D83" s="28">
        <v>13</v>
      </c>
      <c r="E83" s="26" t="s">
        <v>107</v>
      </c>
      <c r="F83" s="29"/>
      <c r="G83" s="139">
        <f>G84+G87</f>
        <v>1076.9000000000001</v>
      </c>
      <c r="H83" s="140">
        <f>H84</f>
        <v>0</v>
      </c>
      <c r="I83" s="139">
        <f>I84+I87</f>
        <v>1076.8500000000001</v>
      </c>
    </row>
    <row r="84" spans="1:11" ht="22.5" x14ac:dyDescent="0.2">
      <c r="A84" s="76" t="s">
        <v>76</v>
      </c>
      <c r="B84" s="27">
        <v>650</v>
      </c>
      <c r="C84" s="28">
        <v>1</v>
      </c>
      <c r="D84" s="28">
        <v>13</v>
      </c>
      <c r="E84" s="26" t="s">
        <v>107</v>
      </c>
      <c r="F84" s="29" t="s">
        <v>34</v>
      </c>
      <c r="G84" s="139">
        <f>G85</f>
        <v>1048.2</v>
      </c>
      <c r="H84" s="140">
        <f t="shared" si="3"/>
        <v>0</v>
      </c>
      <c r="I84" s="139">
        <f>I85</f>
        <v>1048.2</v>
      </c>
    </row>
    <row r="85" spans="1:11" ht="22.5" x14ac:dyDescent="0.2">
      <c r="A85" s="76" t="s">
        <v>35</v>
      </c>
      <c r="B85" s="27">
        <v>650</v>
      </c>
      <c r="C85" s="28">
        <v>1</v>
      </c>
      <c r="D85" s="28">
        <v>13</v>
      </c>
      <c r="E85" s="26" t="s">
        <v>107</v>
      </c>
      <c r="F85" s="29" t="s">
        <v>36</v>
      </c>
      <c r="G85" s="139">
        <f>G86</f>
        <v>1048.2</v>
      </c>
      <c r="H85" s="140">
        <f t="shared" si="3"/>
        <v>0</v>
      </c>
      <c r="I85" s="139">
        <f>I86</f>
        <v>1048.2</v>
      </c>
    </row>
    <row r="86" spans="1:11" ht="22.5" x14ac:dyDescent="0.2">
      <c r="A86" s="76" t="s">
        <v>27</v>
      </c>
      <c r="B86" s="27">
        <v>650</v>
      </c>
      <c r="C86" s="28">
        <v>1</v>
      </c>
      <c r="D86" s="28">
        <v>13</v>
      </c>
      <c r="E86" s="26" t="s">
        <v>107</v>
      </c>
      <c r="F86" s="29">
        <v>244</v>
      </c>
      <c r="G86" s="140">
        <v>1048.2</v>
      </c>
      <c r="H86" s="140">
        <f t="shared" si="3"/>
        <v>0</v>
      </c>
      <c r="I86" s="140">
        <v>1048.2</v>
      </c>
    </row>
    <row r="87" spans="1:11" x14ac:dyDescent="0.2">
      <c r="A87" s="76" t="s">
        <v>43</v>
      </c>
      <c r="B87" s="27">
        <v>650</v>
      </c>
      <c r="C87" s="28">
        <v>1</v>
      </c>
      <c r="D87" s="28">
        <v>13</v>
      </c>
      <c r="E87" s="26" t="s">
        <v>107</v>
      </c>
      <c r="F87" s="29" t="s">
        <v>44</v>
      </c>
      <c r="G87" s="139">
        <v>28.7</v>
      </c>
      <c r="H87" s="140">
        <v>0</v>
      </c>
      <c r="I87" s="139">
        <f>I88</f>
        <v>28.65</v>
      </c>
    </row>
    <row r="88" spans="1:11" x14ac:dyDescent="0.2">
      <c r="A88" s="76" t="s">
        <v>45</v>
      </c>
      <c r="B88" s="27">
        <v>650</v>
      </c>
      <c r="C88" s="28">
        <v>1</v>
      </c>
      <c r="D88" s="28">
        <v>13</v>
      </c>
      <c r="E88" s="26" t="s">
        <v>107</v>
      </c>
      <c r="F88" s="29" t="s">
        <v>46</v>
      </c>
      <c r="G88" s="139">
        <f>G89+G90</f>
        <v>28.65</v>
      </c>
      <c r="H88" s="140">
        <f t="shared" si="3"/>
        <v>0</v>
      </c>
      <c r="I88" s="139">
        <f>I89+I90</f>
        <v>28.65</v>
      </c>
    </row>
    <row r="89" spans="1:11" x14ac:dyDescent="0.2">
      <c r="A89" s="76" t="s">
        <v>69</v>
      </c>
      <c r="B89" s="27">
        <v>650</v>
      </c>
      <c r="C89" s="28">
        <v>1</v>
      </c>
      <c r="D89" s="28">
        <v>13</v>
      </c>
      <c r="E89" s="26" t="s">
        <v>107</v>
      </c>
      <c r="F89" s="29">
        <v>851</v>
      </c>
      <c r="G89" s="140">
        <v>28</v>
      </c>
      <c r="H89" s="140">
        <f t="shared" si="3"/>
        <v>0</v>
      </c>
      <c r="I89" s="140">
        <v>28</v>
      </c>
    </row>
    <row r="90" spans="1:11" x14ac:dyDescent="0.2">
      <c r="A90" s="76" t="s">
        <v>70</v>
      </c>
      <c r="B90" s="27">
        <v>650</v>
      </c>
      <c r="C90" s="28">
        <v>1</v>
      </c>
      <c r="D90" s="28">
        <v>13</v>
      </c>
      <c r="E90" s="26" t="s">
        <v>107</v>
      </c>
      <c r="F90" s="29">
        <v>852</v>
      </c>
      <c r="G90" s="140">
        <v>0.65</v>
      </c>
      <c r="H90" s="140">
        <f t="shared" si="3"/>
        <v>0</v>
      </c>
      <c r="I90" s="140">
        <v>0.65</v>
      </c>
    </row>
    <row r="91" spans="1:11" ht="36.75" customHeight="1" x14ac:dyDescent="0.2">
      <c r="A91" s="76" t="s">
        <v>187</v>
      </c>
      <c r="B91" s="27">
        <v>650</v>
      </c>
      <c r="C91" s="28">
        <v>1</v>
      </c>
      <c r="D91" s="28">
        <v>13</v>
      </c>
      <c r="E91" s="26" t="s">
        <v>108</v>
      </c>
      <c r="F91" s="29"/>
      <c r="G91" s="139">
        <f>G92+G98</f>
        <v>2</v>
      </c>
      <c r="H91" s="140">
        <f t="shared" si="3"/>
        <v>0</v>
      </c>
      <c r="I91" s="139">
        <f>I92+I98</f>
        <v>2</v>
      </c>
    </row>
    <row r="92" spans="1:11" ht="30" customHeight="1" x14ac:dyDescent="0.2">
      <c r="A92" s="76" t="s">
        <v>162</v>
      </c>
      <c r="B92" s="27">
        <v>650</v>
      </c>
      <c r="C92" s="28">
        <v>1</v>
      </c>
      <c r="D92" s="28">
        <v>13</v>
      </c>
      <c r="E92" s="26" t="s">
        <v>164</v>
      </c>
      <c r="F92" s="29"/>
      <c r="G92" s="139">
        <f>G93</f>
        <v>1</v>
      </c>
      <c r="H92" s="140">
        <f t="shared" si="3"/>
        <v>0</v>
      </c>
      <c r="I92" s="139">
        <f>I93</f>
        <v>1</v>
      </c>
    </row>
    <row r="93" spans="1:11" ht="36.75" customHeight="1" x14ac:dyDescent="0.2">
      <c r="A93" s="76" t="s">
        <v>163</v>
      </c>
      <c r="B93" s="27">
        <v>650</v>
      </c>
      <c r="C93" s="28">
        <v>1</v>
      </c>
      <c r="D93" s="28">
        <v>13</v>
      </c>
      <c r="E93" s="26" t="s">
        <v>165</v>
      </c>
      <c r="F93" s="29"/>
      <c r="G93" s="139">
        <f>G94</f>
        <v>1</v>
      </c>
      <c r="H93" s="140">
        <f t="shared" si="3"/>
        <v>0</v>
      </c>
      <c r="I93" s="139">
        <f>I94</f>
        <v>1</v>
      </c>
    </row>
    <row r="94" spans="1:11" ht="22.5" x14ac:dyDescent="0.2">
      <c r="A94" s="76" t="s">
        <v>54</v>
      </c>
      <c r="B94" s="27">
        <v>650</v>
      </c>
      <c r="C94" s="28">
        <v>1</v>
      </c>
      <c r="D94" s="28">
        <v>13</v>
      </c>
      <c r="E94" s="26" t="s">
        <v>166</v>
      </c>
      <c r="F94" s="29"/>
      <c r="G94" s="139">
        <f>G95</f>
        <v>1</v>
      </c>
      <c r="H94" s="140">
        <f t="shared" si="3"/>
        <v>0</v>
      </c>
      <c r="I94" s="139">
        <f>I95</f>
        <v>1</v>
      </c>
    </row>
    <row r="95" spans="1:11" ht="22.5" x14ac:dyDescent="0.2">
      <c r="A95" s="76" t="s">
        <v>76</v>
      </c>
      <c r="B95" s="27">
        <v>650</v>
      </c>
      <c r="C95" s="28">
        <v>1</v>
      </c>
      <c r="D95" s="28">
        <v>13</v>
      </c>
      <c r="E95" s="26" t="s">
        <v>166</v>
      </c>
      <c r="F95" s="29">
        <v>200</v>
      </c>
      <c r="G95" s="139">
        <f>G96</f>
        <v>1</v>
      </c>
      <c r="H95" s="140">
        <f t="shared" si="3"/>
        <v>0</v>
      </c>
      <c r="I95" s="139">
        <f>I96</f>
        <v>1</v>
      </c>
    </row>
    <row r="96" spans="1:11" ht="22.5" x14ac:dyDescent="0.2">
      <c r="A96" s="76" t="s">
        <v>35</v>
      </c>
      <c r="B96" s="27">
        <v>650</v>
      </c>
      <c r="C96" s="28">
        <v>1</v>
      </c>
      <c r="D96" s="28">
        <v>13</v>
      </c>
      <c r="E96" s="26" t="s">
        <v>166</v>
      </c>
      <c r="F96" s="29">
        <v>240</v>
      </c>
      <c r="G96" s="139">
        <f>G97</f>
        <v>1</v>
      </c>
      <c r="H96" s="140">
        <f t="shared" si="3"/>
        <v>0</v>
      </c>
      <c r="I96" s="139">
        <f>I97</f>
        <v>1</v>
      </c>
    </row>
    <row r="97" spans="1:9" ht="22.5" x14ac:dyDescent="0.2">
      <c r="A97" s="76" t="s">
        <v>27</v>
      </c>
      <c r="B97" s="27">
        <v>650</v>
      </c>
      <c r="C97" s="28">
        <v>1</v>
      </c>
      <c r="D97" s="28">
        <v>13</v>
      </c>
      <c r="E97" s="26" t="s">
        <v>166</v>
      </c>
      <c r="F97" s="29">
        <v>244</v>
      </c>
      <c r="G97" s="139">
        <v>1</v>
      </c>
      <c r="H97" s="140">
        <f t="shared" si="3"/>
        <v>0</v>
      </c>
      <c r="I97" s="139">
        <v>1</v>
      </c>
    </row>
    <row r="98" spans="1:9" x14ac:dyDescent="0.2">
      <c r="A98" s="76" t="s">
        <v>168</v>
      </c>
      <c r="B98" s="27">
        <v>650</v>
      </c>
      <c r="C98" s="28">
        <v>1</v>
      </c>
      <c r="D98" s="28">
        <v>13</v>
      </c>
      <c r="E98" s="26" t="s">
        <v>167</v>
      </c>
      <c r="F98" s="29"/>
      <c r="G98" s="139">
        <f>G99</f>
        <v>1</v>
      </c>
      <c r="H98" s="140">
        <f t="shared" ref="H98:H161" si="9">I98-G98</f>
        <v>0</v>
      </c>
      <c r="I98" s="139">
        <f>I99</f>
        <v>1</v>
      </c>
    </row>
    <row r="99" spans="1:9" ht="19.5" customHeight="1" x14ac:dyDescent="0.2">
      <c r="A99" s="76" t="s">
        <v>169</v>
      </c>
      <c r="B99" s="27">
        <v>650</v>
      </c>
      <c r="C99" s="28">
        <v>1</v>
      </c>
      <c r="D99" s="28">
        <v>13</v>
      </c>
      <c r="E99" s="26" t="s">
        <v>170</v>
      </c>
      <c r="F99" s="29"/>
      <c r="G99" s="139">
        <f>G100</f>
        <v>1</v>
      </c>
      <c r="H99" s="140">
        <f t="shared" si="9"/>
        <v>0</v>
      </c>
      <c r="I99" s="139">
        <f>I100</f>
        <v>1</v>
      </c>
    </row>
    <row r="100" spans="1:9" ht="22.5" x14ac:dyDescent="0.2">
      <c r="A100" s="76" t="s">
        <v>54</v>
      </c>
      <c r="B100" s="27">
        <v>650</v>
      </c>
      <c r="C100" s="28">
        <v>1</v>
      </c>
      <c r="D100" s="28">
        <v>13</v>
      </c>
      <c r="E100" s="26" t="s">
        <v>171</v>
      </c>
      <c r="F100" s="29"/>
      <c r="G100" s="139">
        <f>G101</f>
        <v>1</v>
      </c>
      <c r="H100" s="140">
        <f t="shared" si="9"/>
        <v>0</v>
      </c>
      <c r="I100" s="139">
        <f>I101</f>
        <v>1</v>
      </c>
    </row>
    <row r="101" spans="1:9" ht="22.5" x14ac:dyDescent="0.2">
      <c r="A101" s="76" t="s">
        <v>76</v>
      </c>
      <c r="B101" s="27">
        <v>650</v>
      </c>
      <c r="C101" s="28">
        <v>1</v>
      </c>
      <c r="D101" s="28">
        <v>13</v>
      </c>
      <c r="E101" s="26" t="s">
        <v>171</v>
      </c>
      <c r="F101" s="29">
        <v>200</v>
      </c>
      <c r="G101" s="139">
        <f>G102</f>
        <v>1</v>
      </c>
      <c r="H101" s="140">
        <f t="shared" si="9"/>
        <v>0</v>
      </c>
      <c r="I101" s="139">
        <f>I102</f>
        <v>1</v>
      </c>
    </row>
    <row r="102" spans="1:9" ht="22.5" x14ac:dyDescent="0.2">
      <c r="A102" s="76" t="s">
        <v>35</v>
      </c>
      <c r="B102" s="27">
        <v>650</v>
      </c>
      <c r="C102" s="28">
        <v>1</v>
      </c>
      <c r="D102" s="28">
        <v>13</v>
      </c>
      <c r="E102" s="26" t="s">
        <v>171</v>
      </c>
      <c r="F102" s="29">
        <v>240</v>
      </c>
      <c r="G102" s="139">
        <f>G103</f>
        <v>1</v>
      </c>
      <c r="H102" s="140">
        <f t="shared" si="9"/>
        <v>0</v>
      </c>
      <c r="I102" s="139">
        <f>I103</f>
        <v>1</v>
      </c>
    </row>
    <row r="103" spans="1:9" ht="22.5" x14ac:dyDescent="0.2">
      <c r="A103" s="76" t="s">
        <v>27</v>
      </c>
      <c r="B103" s="27">
        <v>650</v>
      </c>
      <c r="C103" s="28">
        <v>1</v>
      </c>
      <c r="D103" s="28">
        <v>13</v>
      </c>
      <c r="E103" s="26" t="s">
        <v>171</v>
      </c>
      <c r="F103" s="29">
        <v>244</v>
      </c>
      <c r="G103" s="140">
        <f>1</f>
        <v>1</v>
      </c>
      <c r="H103" s="140">
        <f t="shared" si="9"/>
        <v>0</v>
      </c>
      <c r="I103" s="140">
        <f>1</f>
        <v>1</v>
      </c>
    </row>
    <row r="104" spans="1:9" ht="11.25" customHeight="1" x14ac:dyDescent="0.2">
      <c r="A104" s="197" t="s">
        <v>10</v>
      </c>
      <c r="B104" s="198">
        <v>650</v>
      </c>
      <c r="C104" s="199">
        <v>2</v>
      </c>
      <c r="D104" s="199">
        <v>0</v>
      </c>
      <c r="E104" s="200" t="s">
        <v>33</v>
      </c>
      <c r="F104" s="201" t="s">
        <v>33</v>
      </c>
      <c r="G104" s="202">
        <f t="shared" ref="G104:I109" si="10">G105</f>
        <v>435.48</v>
      </c>
      <c r="H104" s="203">
        <f t="shared" si="9"/>
        <v>1.9999999999924967E-2</v>
      </c>
      <c r="I104" s="202">
        <f t="shared" si="10"/>
        <v>435.49999999999994</v>
      </c>
    </row>
    <row r="105" spans="1:9" ht="11.25" customHeight="1" x14ac:dyDescent="0.2">
      <c r="A105" s="74" t="s">
        <v>11</v>
      </c>
      <c r="B105" s="27">
        <v>650</v>
      </c>
      <c r="C105" s="28">
        <v>2</v>
      </c>
      <c r="D105" s="28">
        <v>3</v>
      </c>
      <c r="E105" s="26" t="s">
        <v>33</v>
      </c>
      <c r="F105" s="29" t="s">
        <v>33</v>
      </c>
      <c r="G105" s="139">
        <f t="shared" si="10"/>
        <v>435.48</v>
      </c>
      <c r="H105" s="140">
        <f t="shared" si="9"/>
        <v>1.9999999999924967E-2</v>
      </c>
      <c r="I105" s="139">
        <f t="shared" si="10"/>
        <v>435.49999999999994</v>
      </c>
    </row>
    <row r="106" spans="1:9" ht="11.25" customHeight="1" x14ac:dyDescent="0.2">
      <c r="A106" s="75" t="s">
        <v>50</v>
      </c>
      <c r="B106" s="27">
        <v>650</v>
      </c>
      <c r="C106" s="28">
        <v>2</v>
      </c>
      <c r="D106" s="28">
        <v>3</v>
      </c>
      <c r="E106" s="26">
        <v>5000000000</v>
      </c>
      <c r="F106" s="29" t="s">
        <v>33</v>
      </c>
      <c r="G106" s="139">
        <f t="shared" si="10"/>
        <v>435.48</v>
      </c>
      <c r="H106" s="140">
        <f t="shared" si="9"/>
        <v>1.9999999999924967E-2</v>
      </c>
      <c r="I106" s="139">
        <f t="shared" si="10"/>
        <v>435.49999999999994</v>
      </c>
    </row>
    <row r="107" spans="1:9" ht="36" customHeight="1" x14ac:dyDescent="0.2">
      <c r="A107" s="75" t="s">
        <v>74</v>
      </c>
      <c r="B107" s="27">
        <v>650</v>
      </c>
      <c r="C107" s="28">
        <v>2</v>
      </c>
      <c r="D107" s="28">
        <v>3</v>
      </c>
      <c r="E107" s="26">
        <v>5000100000</v>
      </c>
      <c r="F107" s="29"/>
      <c r="G107" s="139">
        <f t="shared" si="10"/>
        <v>435.48</v>
      </c>
      <c r="H107" s="140">
        <f t="shared" si="9"/>
        <v>1.9999999999924967E-2</v>
      </c>
      <c r="I107" s="139">
        <f t="shared" si="10"/>
        <v>435.49999999999994</v>
      </c>
    </row>
    <row r="108" spans="1:9" ht="30.75" customHeight="1" x14ac:dyDescent="0.2">
      <c r="A108" s="75" t="s">
        <v>55</v>
      </c>
      <c r="B108" s="27">
        <v>650</v>
      </c>
      <c r="C108" s="28">
        <v>2</v>
      </c>
      <c r="D108" s="28">
        <v>3</v>
      </c>
      <c r="E108" s="26" t="s">
        <v>176</v>
      </c>
      <c r="F108" s="29" t="s">
        <v>33</v>
      </c>
      <c r="G108" s="139">
        <f>G109+G114</f>
        <v>435.48</v>
      </c>
      <c r="H108" s="140">
        <f t="shared" si="9"/>
        <v>1.9999999999924967E-2</v>
      </c>
      <c r="I108" s="139">
        <f>I109+I114</f>
        <v>435.49999999999994</v>
      </c>
    </row>
    <row r="109" spans="1:9" ht="50.25" customHeight="1" x14ac:dyDescent="0.2">
      <c r="A109" s="76" t="s">
        <v>37</v>
      </c>
      <c r="B109" s="27">
        <v>650</v>
      </c>
      <c r="C109" s="28">
        <v>2</v>
      </c>
      <c r="D109" s="28">
        <v>3</v>
      </c>
      <c r="E109" s="26">
        <v>5000151180</v>
      </c>
      <c r="F109" s="29" t="s">
        <v>38</v>
      </c>
      <c r="G109" s="139">
        <f t="shared" si="10"/>
        <v>310.08</v>
      </c>
      <c r="H109" s="140">
        <f t="shared" si="9"/>
        <v>-24.28000000000003</v>
      </c>
      <c r="I109" s="139">
        <f t="shared" si="10"/>
        <v>285.79999999999995</v>
      </c>
    </row>
    <row r="110" spans="1:9" ht="22.5" customHeight="1" x14ac:dyDescent="0.2">
      <c r="A110" s="76" t="s">
        <v>41</v>
      </c>
      <c r="B110" s="27">
        <v>650</v>
      </c>
      <c r="C110" s="28">
        <v>2</v>
      </c>
      <c r="D110" s="28">
        <v>3</v>
      </c>
      <c r="E110" s="26">
        <v>5000151180</v>
      </c>
      <c r="F110" s="29" t="s">
        <v>42</v>
      </c>
      <c r="G110" s="140">
        <f>G111+G112+G113</f>
        <v>310.08</v>
      </c>
      <c r="H110" s="140">
        <f t="shared" si="9"/>
        <v>-24.28000000000003</v>
      </c>
      <c r="I110" s="140">
        <f>I111+I112+I113</f>
        <v>285.79999999999995</v>
      </c>
    </row>
    <row r="111" spans="1:9" ht="22.5" customHeight="1" x14ac:dyDescent="0.2">
      <c r="A111" s="76" t="s">
        <v>65</v>
      </c>
      <c r="B111" s="27">
        <v>650</v>
      </c>
      <c r="C111" s="28">
        <v>2</v>
      </c>
      <c r="D111" s="28">
        <v>3</v>
      </c>
      <c r="E111" s="26">
        <v>5000151180</v>
      </c>
      <c r="F111" s="29">
        <v>121</v>
      </c>
      <c r="G111" s="140">
        <v>226.8629</v>
      </c>
      <c r="H111" s="140">
        <f t="shared" si="9"/>
        <v>-8.5629000000000133</v>
      </c>
      <c r="I111" s="140">
        <f>220.7-2.4</f>
        <v>218.29999999999998</v>
      </c>
    </row>
    <row r="112" spans="1:9" ht="22.5" customHeight="1" x14ac:dyDescent="0.2">
      <c r="A112" s="76" t="s">
        <v>26</v>
      </c>
      <c r="B112" s="27">
        <v>650</v>
      </c>
      <c r="C112" s="28">
        <v>2</v>
      </c>
      <c r="D112" s="28">
        <v>3</v>
      </c>
      <c r="E112" s="26">
        <v>5000151180</v>
      </c>
      <c r="F112" s="29">
        <v>122</v>
      </c>
      <c r="G112" s="140">
        <f>3.4+0.5</f>
        <v>3.9</v>
      </c>
      <c r="H112" s="140">
        <f t="shared" si="9"/>
        <v>-3.9</v>
      </c>
      <c r="I112" s="140">
        <v>0</v>
      </c>
    </row>
    <row r="113" spans="1:9" ht="36" customHeight="1" x14ac:dyDescent="0.2">
      <c r="A113" s="76" t="s">
        <v>66</v>
      </c>
      <c r="B113" s="27">
        <v>650</v>
      </c>
      <c r="C113" s="28">
        <v>2</v>
      </c>
      <c r="D113" s="28">
        <v>3</v>
      </c>
      <c r="E113" s="26">
        <v>5000151180</v>
      </c>
      <c r="F113" s="29">
        <v>129</v>
      </c>
      <c r="G113" s="140">
        <f>79.3171</f>
        <v>79.317099999999996</v>
      </c>
      <c r="H113" s="140">
        <f t="shared" si="9"/>
        <v>-11.817099999999996</v>
      </c>
      <c r="I113" s="140">
        <f>65.1+2.4</f>
        <v>67.5</v>
      </c>
    </row>
    <row r="114" spans="1:9" ht="22.5" customHeight="1" x14ac:dyDescent="0.2">
      <c r="A114" s="76" t="s">
        <v>76</v>
      </c>
      <c r="B114" s="27">
        <v>650</v>
      </c>
      <c r="C114" s="28">
        <v>2</v>
      </c>
      <c r="D114" s="28">
        <v>3</v>
      </c>
      <c r="E114" s="26">
        <v>5000151180</v>
      </c>
      <c r="F114" s="29">
        <v>200</v>
      </c>
      <c r="G114" s="139">
        <f>G115</f>
        <v>125.4</v>
      </c>
      <c r="H114" s="140">
        <f t="shared" si="9"/>
        <v>24.299999999999983</v>
      </c>
      <c r="I114" s="139">
        <f>I115</f>
        <v>149.69999999999999</v>
      </c>
    </row>
    <row r="115" spans="1:9" ht="22.5" customHeight="1" x14ac:dyDescent="0.2">
      <c r="A115" s="76" t="s">
        <v>35</v>
      </c>
      <c r="B115" s="27">
        <v>650</v>
      </c>
      <c r="C115" s="28">
        <v>2</v>
      </c>
      <c r="D115" s="28">
        <v>3</v>
      </c>
      <c r="E115" s="26">
        <v>5000151180</v>
      </c>
      <c r="F115" s="29">
        <v>240</v>
      </c>
      <c r="G115" s="139">
        <f>G116</f>
        <v>125.4</v>
      </c>
      <c r="H115" s="140">
        <f t="shared" si="9"/>
        <v>24.299999999999983</v>
      </c>
      <c r="I115" s="139">
        <f>I116</f>
        <v>149.69999999999999</v>
      </c>
    </row>
    <row r="116" spans="1:9" ht="22.5" customHeight="1" x14ac:dyDescent="0.2">
      <c r="A116" s="76" t="s">
        <v>27</v>
      </c>
      <c r="B116" s="27">
        <v>650</v>
      </c>
      <c r="C116" s="28">
        <v>2</v>
      </c>
      <c r="D116" s="28">
        <v>3</v>
      </c>
      <c r="E116" s="26">
        <v>5000151180</v>
      </c>
      <c r="F116" s="29">
        <v>244</v>
      </c>
      <c r="G116" s="140">
        <v>125.4</v>
      </c>
      <c r="H116" s="140">
        <f t="shared" si="9"/>
        <v>24.299999999999983</v>
      </c>
      <c r="I116" s="140">
        <v>149.69999999999999</v>
      </c>
    </row>
    <row r="117" spans="1:9" ht="22.5" customHeight="1" x14ac:dyDescent="0.2">
      <c r="A117" s="197" t="s">
        <v>12</v>
      </c>
      <c r="B117" s="198">
        <v>650</v>
      </c>
      <c r="C117" s="199">
        <v>3</v>
      </c>
      <c r="D117" s="199">
        <v>0</v>
      </c>
      <c r="E117" s="200" t="s">
        <v>33</v>
      </c>
      <c r="F117" s="201" t="s">
        <v>33</v>
      </c>
      <c r="G117" s="202">
        <f>G118+G143+G129</f>
        <v>89</v>
      </c>
      <c r="H117" s="203">
        <f t="shared" si="9"/>
        <v>0</v>
      </c>
      <c r="I117" s="202">
        <f>I118+I143+I129</f>
        <v>89</v>
      </c>
    </row>
    <row r="118" spans="1:9" ht="11.25" customHeight="1" x14ac:dyDescent="0.2">
      <c r="A118" s="74" t="s">
        <v>13</v>
      </c>
      <c r="B118" s="27">
        <v>650</v>
      </c>
      <c r="C118" s="28">
        <v>3</v>
      </c>
      <c r="D118" s="28">
        <v>4</v>
      </c>
      <c r="E118" s="26" t="s">
        <v>33</v>
      </c>
      <c r="F118" s="29" t="s">
        <v>33</v>
      </c>
      <c r="G118" s="139">
        <f t="shared" ref="G118:I126" si="11">G119</f>
        <v>72</v>
      </c>
      <c r="H118" s="140">
        <f t="shared" si="9"/>
        <v>0</v>
      </c>
      <c r="I118" s="139">
        <f t="shared" si="11"/>
        <v>72</v>
      </c>
    </row>
    <row r="119" spans="1:9" ht="33.75" customHeight="1" x14ac:dyDescent="0.2">
      <c r="A119" s="76" t="s">
        <v>187</v>
      </c>
      <c r="B119" s="27">
        <v>650</v>
      </c>
      <c r="C119" s="28">
        <v>3</v>
      </c>
      <c r="D119" s="28">
        <v>4</v>
      </c>
      <c r="E119" s="26" t="s">
        <v>108</v>
      </c>
      <c r="F119" s="29"/>
      <c r="G119" s="139">
        <f t="shared" si="11"/>
        <v>72</v>
      </c>
      <c r="H119" s="140">
        <f t="shared" si="9"/>
        <v>0</v>
      </c>
      <c r="I119" s="139">
        <f t="shared" si="11"/>
        <v>72</v>
      </c>
    </row>
    <row r="120" spans="1:9" ht="21" customHeight="1" x14ac:dyDescent="0.2">
      <c r="A120" s="74" t="s">
        <v>48</v>
      </c>
      <c r="B120" s="27">
        <v>650</v>
      </c>
      <c r="C120" s="28">
        <v>3</v>
      </c>
      <c r="D120" s="28">
        <v>4</v>
      </c>
      <c r="E120" s="26" t="s">
        <v>109</v>
      </c>
      <c r="F120" s="29"/>
      <c r="G120" s="139">
        <f t="shared" si="11"/>
        <v>72</v>
      </c>
      <c r="H120" s="140">
        <f t="shared" si="9"/>
        <v>0</v>
      </c>
      <c r="I120" s="139">
        <f t="shared" si="11"/>
        <v>72</v>
      </c>
    </row>
    <row r="121" spans="1:9" ht="34.5" customHeight="1" x14ac:dyDescent="0.2">
      <c r="A121" s="76" t="s">
        <v>112</v>
      </c>
      <c r="B121" s="27">
        <v>650</v>
      </c>
      <c r="C121" s="28">
        <v>3</v>
      </c>
      <c r="D121" s="28">
        <v>4</v>
      </c>
      <c r="E121" s="26" t="s">
        <v>111</v>
      </c>
      <c r="F121" s="29"/>
      <c r="G121" s="139">
        <f t="shared" si="11"/>
        <v>72</v>
      </c>
      <c r="H121" s="140">
        <f t="shared" si="9"/>
        <v>0</v>
      </c>
      <c r="I121" s="139">
        <f t="shared" si="11"/>
        <v>72</v>
      </c>
    </row>
    <row r="122" spans="1:9" ht="87.75" customHeight="1" x14ac:dyDescent="0.2">
      <c r="A122" s="76" t="s">
        <v>113</v>
      </c>
      <c r="B122" s="27">
        <v>650</v>
      </c>
      <c r="C122" s="28">
        <v>3</v>
      </c>
      <c r="D122" s="28">
        <v>4</v>
      </c>
      <c r="E122" s="15" t="s">
        <v>110</v>
      </c>
      <c r="F122" s="29"/>
      <c r="G122" s="139">
        <f>G123+G126</f>
        <v>72</v>
      </c>
      <c r="H122" s="140">
        <f t="shared" si="9"/>
        <v>0</v>
      </c>
      <c r="I122" s="139">
        <f t="shared" ref="I122" si="12">I123+I126</f>
        <v>72</v>
      </c>
    </row>
    <row r="123" spans="1:9" ht="54" customHeight="1" x14ac:dyDescent="0.2">
      <c r="A123" s="76" t="s">
        <v>37</v>
      </c>
      <c r="B123" s="27">
        <v>650</v>
      </c>
      <c r="C123" s="28">
        <v>3</v>
      </c>
      <c r="D123" s="28">
        <v>4</v>
      </c>
      <c r="E123" s="15" t="s">
        <v>110</v>
      </c>
      <c r="F123" s="29">
        <v>100</v>
      </c>
      <c r="G123" s="139">
        <f t="shared" ref="G123:I124" si="13">G124</f>
        <v>8.9559999999999995</v>
      </c>
      <c r="H123" s="140">
        <f t="shared" si="9"/>
        <v>0</v>
      </c>
      <c r="I123" s="139">
        <f t="shared" si="13"/>
        <v>8.9559999999999995</v>
      </c>
    </row>
    <row r="124" spans="1:9" ht="24" customHeight="1" x14ac:dyDescent="0.2">
      <c r="A124" s="76" t="s">
        <v>41</v>
      </c>
      <c r="B124" s="27">
        <v>650</v>
      </c>
      <c r="C124" s="28">
        <v>3</v>
      </c>
      <c r="D124" s="28">
        <v>4</v>
      </c>
      <c r="E124" s="15" t="s">
        <v>110</v>
      </c>
      <c r="F124" s="29">
        <v>120</v>
      </c>
      <c r="G124" s="139">
        <f t="shared" si="13"/>
        <v>8.9559999999999995</v>
      </c>
      <c r="H124" s="140">
        <f t="shared" si="9"/>
        <v>0</v>
      </c>
      <c r="I124" s="139">
        <f t="shared" si="13"/>
        <v>8.9559999999999995</v>
      </c>
    </row>
    <row r="125" spans="1:9" ht="23.25" customHeight="1" x14ac:dyDescent="0.2">
      <c r="A125" s="76" t="s">
        <v>26</v>
      </c>
      <c r="B125" s="27">
        <v>650</v>
      </c>
      <c r="C125" s="28">
        <v>3</v>
      </c>
      <c r="D125" s="28">
        <v>4</v>
      </c>
      <c r="E125" s="15" t="s">
        <v>110</v>
      </c>
      <c r="F125" s="29">
        <v>122</v>
      </c>
      <c r="G125" s="139">
        <v>8.9559999999999995</v>
      </c>
      <c r="H125" s="140">
        <f t="shared" si="9"/>
        <v>0</v>
      </c>
      <c r="I125" s="139">
        <f>G125</f>
        <v>8.9559999999999995</v>
      </c>
    </row>
    <row r="126" spans="1:9" ht="24" customHeight="1" x14ac:dyDescent="0.2">
      <c r="A126" s="76" t="s">
        <v>76</v>
      </c>
      <c r="B126" s="27">
        <v>650</v>
      </c>
      <c r="C126" s="28">
        <v>3</v>
      </c>
      <c r="D126" s="28">
        <v>4</v>
      </c>
      <c r="E126" s="15" t="s">
        <v>110</v>
      </c>
      <c r="F126" s="29">
        <v>200</v>
      </c>
      <c r="G126" s="139">
        <f t="shared" si="11"/>
        <v>63.043999999999997</v>
      </c>
      <c r="H126" s="140">
        <f t="shared" si="9"/>
        <v>0</v>
      </c>
      <c r="I126" s="139">
        <f t="shared" si="11"/>
        <v>63.043999999999997</v>
      </c>
    </row>
    <row r="127" spans="1:9" ht="22.5" x14ac:dyDescent="0.2">
      <c r="A127" s="76" t="s">
        <v>35</v>
      </c>
      <c r="B127" s="27">
        <v>650</v>
      </c>
      <c r="C127" s="28">
        <v>3</v>
      </c>
      <c r="D127" s="28">
        <v>4</v>
      </c>
      <c r="E127" s="15" t="s">
        <v>110</v>
      </c>
      <c r="F127" s="29">
        <v>240</v>
      </c>
      <c r="G127" s="139">
        <f>G128</f>
        <v>63.043999999999997</v>
      </c>
      <c r="H127" s="140">
        <f t="shared" si="9"/>
        <v>0</v>
      </c>
      <c r="I127" s="139">
        <f>I128</f>
        <v>63.043999999999997</v>
      </c>
    </row>
    <row r="128" spans="1:9" ht="22.5" x14ac:dyDescent="0.2">
      <c r="A128" s="76" t="s">
        <v>27</v>
      </c>
      <c r="B128" s="27">
        <v>650</v>
      </c>
      <c r="C128" s="28">
        <v>3</v>
      </c>
      <c r="D128" s="28">
        <v>4</v>
      </c>
      <c r="E128" s="15" t="s">
        <v>110</v>
      </c>
      <c r="F128" s="29">
        <v>244</v>
      </c>
      <c r="G128" s="140">
        <v>63.043999999999997</v>
      </c>
      <c r="H128" s="140">
        <f t="shared" si="9"/>
        <v>0</v>
      </c>
      <c r="I128" s="140">
        <f>G128</f>
        <v>63.043999999999997</v>
      </c>
    </row>
    <row r="129" spans="1:9" ht="26.25" customHeight="1" x14ac:dyDescent="0.2">
      <c r="A129" s="76" t="s">
        <v>20</v>
      </c>
      <c r="B129" s="27">
        <v>650</v>
      </c>
      <c r="C129" s="28">
        <v>3</v>
      </c>
      <c r="D129" s="28">
        <v>9</v>
      </c>
      <c r="E129" s="15"/>
      <c r="F129" s="29"/>
      <c r="G129" s="139">
        <f>G130</f>
        <v>2</v>
      </c>
      <c r="H129" s="140">
        <f t="shared" si="9"/>
        <v>0</v>
      </c>
      <c r="I129" s="139">
        <f>I130</f>
        <v>2</v>
      </c>
    </row>
    <row r="130" spans="1:9" ht="39" customHeight="1" x14ac:dyDescent="0.2">
      <c r="A130" s="76" t="s">
        <v>172</v>
      </c>
      <c r="B130" s="27">
        <v>650</v>
      </c>
      <c r="C130" s="28">
        <v>3</v>
      </c>
      <c r="D130" s="28">
        <v>9</v>
      </c>
      <c r="E130" s="15">
        <v>7500000000</v>
      </c>
      <c r="F130" s="29"/>
      <c r="G130" s="139">
        <f>G131+G137</f>
        <v>2</v>
      </c>
      <c r="H130" s="140">
        <f t="shared" si="9"/>
        <v>0</v>
      </c>
      <c r="I130" s="139">
        <f>I131+I137</f>
        <v>2</v>
      </c>
    </row>
    <row r="131" spans="1:9" ht="33.75" x14ac:dyDescent="0.2">
      <c r="A131" s="76" t="s">
        <v>173</v>
      </c>
      <c r="B131" s="27">
        <v>650</v>
      </c>
      <c r="C131" s="28">
        <v>3</v>
      </c>
      <c r="D131" s="28">
        <v>9</v>
      </c>
      <c r="E131" s="15">
        <v>7510000000</v>
      </c>
      <c r="F131" s="29"/>
      <c r="G131" s="139">
        <f>G132</f>
        <v>1</v>
      </c>
      <c r="H131" s="140">
        <f t="shared" si="9"/>
        <v>0</v>
      </c>
      <c r="I131" s="139">
        <f>I132</f>
        <v>1</v>
      </c>
    </row>
    <row r="132" spans="1:9" ht="33.75" x14ac:dyDescent="0.2">
      <c r="A132" s="76" t="s">
        <v>64</v>
      </c>
      <c r="B132" s="27">
        <v>650</v>
      </c>
      <c r="C132" s="28">
        <v>3</v>
      </c>
      <c r="D132" s="28">
        <v>9</v>
      </c>
      <c r="E132" s="15">
        <v>7510100000</v>
      </c>
      <c r="F132" s="29"/>
      <c r="G132" s="139">
        <f>G133</f>
        <v>1</v>
      </c>
      <c r="H132" s="140">
        <f t="shared" si="9"/>
        <v>0</v>
      </c>
      <c r="I132" s="139">
        <f>I133</f>
        <v>1</v>
      </c>
    </row>
    <row r="133" spans="1:9" ht="22.5" x14ac:dyDescent="0.2">
      <c r="A133" s="76" t="s">
        <v>54</v>
      </c>
      <c r="B133" s="27">
        <v>650</v>
      </c>
      <c r="C133" s="28">
        <v>3</v>
      </c>
      <c r="D133" s="28">
        <v>9</v>
      </c>
      <c r="E133" s="15">
        <v>7510199990</v>
      </c>
      <c r="F133" s="29"/>
      <c r="G133" s="139">
        <f>G134</f>
        <v>1</v>
      </c>
      <c r="H133" s="140">
        <f t="shared" si="9"/>
        <v>0</v>
      </c>
      <c r="I133" s="139">
        <f>I134</f>
        <v>1</v>
      </c>
    </row>
    <row r="134" spans="1:9" ht="22.5" x14ac:dyDescent="0.2">
      <c r="A134" s="76" t="s">
        <v>76</v>
      </c>
      <c r="B134" s="27">
        <v>650</v>
      </c>
      <c r="C134" s="28">
        <v>3</v>
      </c>
      <c r="D134" s="28">
        <v>9</v>
      </c>
      <c r="E134" s="15">
        <v>7510199990</v>
      </c>
      <c r="F134" s="29">
        <v>200</v>
      </c>
      <c r="G134" s="139">
        <f>G135</f>
        <v>1</v>
      </c>
      <c r="H134" s="140">
        <f t="shared" si="9"/>
        <v>0</v>
      </c>
      <c r="I134" s="139">
        <f>I135</f>
        <v>1</v>
      </c>
    </row>
    <row r="135" spans="1:9" ht="22.5" x14ac:dyDescent="0.2">
      <c r="A135" s="76" t="s">
        <v>35</v>
      </c>
      <c r="B135" s="27">
        <v>650</v>
      </c>
      <c r="C135" s="28">
        <v>3</v>
      </c>
      <c r="D135" s="28">
        <v>9</v>
      </c>
      <c r="E135" s="15">
        <v>7510199990</v>
      </c>
      <c r="F135" s="29">
        <v>240</v>
      </c>
      <c r="G135" s="139">
        <f>G136</f>
        <v>1</v>
      </c>
      <c r="H135" s="140">
        <f t="shared" si="9"/>
        <v>0</v>
      </c>
      <c r="I135" s="139">
        <f>I136</f>
        <v>1</v>
      </c>
    </row>
    <row r="136" spans="1:9" ht="22.5" x14ac:dyDescent="0.2">
      <c r="A136" s="76" t="s">
        <v>27</v>
      </c>
      <c r="B136" s="27">
        <v>650</v>
      </c>
      <c r="C136" s="28">
        <v>3</v>
      </c>
      <c r="D136" s="28">
        <v>9</v>
      </c>
      <c r="E136" s="15">
        <v>7510199990</v>
      </c>
      <c r="F136" s="29">
        <v>244</v>
      </c>
      <c r="G136" s="140">
        <v>1</v>
      </c>
      <c r="H136" s="140">
        <f t="shared" si="9"/>
        <v>0</v>
      </c>
      <c r="I136" s="140">
        <v>1</v>
      </c>
    </row>
    <row r="137" spans="1:9" x14ac:dyDescent="0.2">
      <c r="A137" s="76" t="s">
        <v>174</v>
      </c>
      <c r="B137" s="27">
        <v>650</v>
      </c>
      <c r="C137" s="28">
        <v>3</v>
      </c>
      <c r="D137" s="28">
        <v>9</v>
      </c>
      <c r="E137" s="15">
        <v>7520000000</v>
      </c>
      <c r="F137" s="29"/>
      <c r="G137" s="139">
        <f>G138</f>
        <v>1</v>
      </c>
      <c r="H137" s="140">
        <f t="shared" si="9"/>
        <v>0</v>
      </c>
      <c r="I137" s="139">
        <f>I138</f>
        <v>1</v>
      </c>
    </row>
    <row r="138" spans="1:9" ht="22.5" x14ac:dyDescent="0.2">
      <c r="A138" s="76" t="s">
        <v>175</v>
      </c>
      <c r="B138" s="27">
        <v>650</v>
      </c>
      <c r="C138" s="28">
        <v>3</v>
      </c>
      <c r="D138" s="28">
        <v>9</v>
      </c>
      <c r="E138" s="15">
        <v>7520100000</v>
      </c>
      <c r="F138" s="29"/>
      <c r="G138" s="139">
        <f>G139</f>
        <v>1</v>
      </c>
      <c r="H138" s="140">
        <f t="shared" si="9"/>
        <v>0</v>
      </c>
      <c r="I138" s="139">
        <f>I139</f>
        <v>1</v>
      </c>
    </row>
    <row r="139" spans="1:9" ht="22.5" x14ac:dyDescent="0.2">
      <c r="A139" s="76" t="s">
        <v>54</v>
      </c>
      <c r="B139" s="27">
        <v>650</v>
      </c>
      <c r="C139" s="28">
        <v>3</v>
      </c>
      <c r="D139" s="28">
        <v>9</v>
      </c>
      <c r="E139" s="15">
        <v>7520199990</v>
      </c>
      <c r="F139" s="29"/>
      <c r="G139" s="139">
        <f>G140</f>
        <v>1</v>
      </c>
      <c r="H139" s="140">
        <f t="shared" si="9"/>
        <v>0</v>
      </c>
      <c r="I139" s="139">
        <f>I140</f>
        <v>1</v>
      </c>
    </row>
    <row r="140" spans="1:9" ht="22.5" x14ac:dyDescent="0.2">
      <c r="A140" s="76" t="s">
        <v>76</v>
      </c>
      <c r="B140" s="27">
        <v>650</v>
      </c>
      <c r="C140" s="28">
        <v>3</v>
      </c>
      <c r="D140" s="28">
        <v>9</v>
      </c>
      <c r="E140" s="15">
        <v>7520199990</v>
      </c>
      <c r="F140" s="29">
        <v>200</v>
      </c>
      <c r="G140" s="139">
        <f>G141</f>
        <v>1</v>
      </c>
      <c r="H140" s="140">
        <f t="shared" si="9"/>
        <v>0</v>
      </c>
      <c r="I140" s="139">
        <f>I141</f>
        <v>1</v>
      </c>
    </row>
    <row r="141" spans="1:9" ht="22.5" x14ac:dyDescent="0.2">
      <c r="A141" s="76" t="s">
        <v>35</v>
      </c>
      <c r="B141" s="27">
        <v>650</v>
      </c>
      <c r="C141" s="28">
        <v>3</v>
      </c>
      <c r="D141" s="28">
        <v>9</v>
      </c>
      <c r="E141" s="15">
        <v>7520199990</v>
      </c>
      <c r="F141" s="29">
        <v>240</v>
      </c>
      <c r="G141" s="139">
        <f>G142</f>
        <v>1</v>
      </c>
      <c r="H141" s="140">
        <f t="shared" si="9"/>
        <v>0</v>
      </c>
      <c r="I141" s="139">
        <f>I142</f>
        <v>1</v>
      </c>
    </row>
    <row r="142" spans="1:9" ht="22.5" x14ac:dyDescent="0.2">
      <c r="A142" s="76" t="s">
        <v>27</v>
      </c>
      <c r="B142" s="27">
        <v>650</v>
      </c>
      <c r="C142" s="28">
        <v>3</v>
      </c>
      <c r="D142" s="28">
        <v>9</v>
      </c>
      <c r="E142" s="15">
        <v>7520199990</v>
      </c>
      <c r="F142" s="29">
        <v>244</v>
      </c>
      <c r="G142" s="140">
        <v>1</v>
      </c>
      <c r="H142" s="140">
        <f t="shared" si="9"/>
        <v>0</v>
      </c>
      <c r="I142" s="140">
        <v>1</v>
      </c>
    </row>
    <row r="143" spans="1:9" ht="24" customHeight="1" x14ac:dyDescent="0.2">
      <c r="A143" s="76" t="s">
        <v>56</v>
      </c>
      <c r="B143" s="27">
        <v>650</v>
      </c>
      <c r="C143" s="28">
        <v>3</v>
      </c>
      <c r="D143" s="28">
        <v>14</v>
      </c>
      <c r="E143" s="26"/>
      <c r="F143" s="29"/>
      <c r="G143" s="140">
        <f>G144</f>
        <v>15</v>
      </c>
      <c r="H143" s="140">
        <f t="shared" si="9"/>
        <v>0</v>
      </c>
      <c r="I143" s="140">
        <f>I144</f>
        <v>15</v>
      </c>
    </row>
    <row r="144" spans="1:9" ht="45" customHeight="1" x14ac:dyDescent="0.2">
      <c r="A144" s="76" t="s">
        <v>187</v>
      </c>
      <c r="B144" s="27">
        <v>650</v>
      </c>
      <c r="C144" s="28">
        <v>3</v>
      </c>
      <c r="D144" s="28">
        <v>14</v>
      </c>
      <c r="E144" s="26" t="s">
        <v>108</v>
      </c>
      <c r="F144" s="29"/>
      <c r="G144" s="140">
        <f>G145</f>
        <v>15</v>
      </c>
      <c r="H144" s="140">
        <f t="shared" si="9"/>
        <v>0</v>
      </c>
      <c r="I144" s="140">
        <f>I145</f>
        <v>15</v>
      </c>
    </row>
    <row r="145" spans="1:13" ht="11.25" customHeight="1" x14ac:dyDescent="0.2">
      <c r="A145" s="76" t="s">
        <v>48</v>
      </c>
      <c r="B145" s="27">
        <v>650</v>
      </c>
      <c r="C145" s="28">
        <v>3</v>
      </c>
      <c r="D145" s="28">
        <v>14</v>
      </c>
      <c r="E145" s="26" t="s">
        <v>109</v>
      </c>
      <c r="F145" s="29"/>
      <c r="G145" s="139">
        <f>G146</f>
        <v>15</v>
      </c>
      <c r="H145" s="140">
        <f t="shared" si="9"/>
        <v>0</v>
      </c>
      <c r="I145" s="139">
        <f>I146</f>
        <v>15</v>
      </c>
    </row>
    <row r="146" spans="1:13" ht="24.75" customHeight="1" x14ac:dyDescent="0.2">
      <c r="A146" s="76" t="s">
        <v>114</v>
      </c>
      <c r="B146" s="27">
        <v>650</v>
      </c>
      <c r="C146" s="28">
        <v>3</v>
      </c>
      <c r="D146" s="28">
        <v>14</v>
      </c>
      <c r="E146" s="26" t="s">
        <v>115</v>
      </c>
      <c r="F146" s="29"/>
      <c r="G146" s="139">
        <f>G147+G154</f>
        <v>15</v>
      </c>
      <c r="H146" s="140">
        <f t="shared" si="9"/>
        <v>0</v>
      </c>
      <c r="I146" s="139">
        <f>I147+I154</f>
        <v>15</v>
      </c>
    </row>
    <row r="147" spans="1:13" ht="31.5" customHeight="1" x14ac:dyDescent="0.2">
      <c r="A147" s="76" t="s">
        <v>86</v>
      </c>
      <c r="B147" s="27">
        <v>650</v>
      </c>
      <c r="C147" s="28">
        <v>3</v>
      </c>
      <c r="D147" s="28">
        <v>14</v>
      </c>
      <c r="E147" s="26" t="s">
        <v>116</v>
      </c>
      <c r="F147" s="29"/>
      <c r="G147" s="139">
        <f>G148</f>
        <v>12</v>
      </c>
      <c r="H147" s="140">
        <f t="shared" si="9"/>
        <v>0</v>
      </c>
      <c r="I147" s="139">
        <f>I148+I151</f>
        <v>12</v>
      </c>
    </row>
    <row r="148" spans="1:13" ht="52.5" customHeight="1" x14ac:dyDescent="0.2">
      <c r="A148" s="76" t="s">
        <v>37</v>
      </c>
      <c r="B148" s="27">
        <v>650</v>
      </c>
      <c r="C148" s="28">
        <v>3</v>
      </c>
      <c r="D148" s="28">
        <v>14</v>
      </c>
      <c r="E148" s="26" t="s">
        <v>116</v>
      </c>
      <c r="F148" s="29">
        <v>100</v>
      </c>
      <c r="G148" s="139">
        <v>12</v>
      </c>
      <c r="H148" s="140">
        <f t="shared" si="9"/>
        <v>-5.4</v>
      </c>
      <c r="I148" s="139">
        <f>I149</f>
        <v>6.6</v>
      </c>
    </row>
    <row r="149" spans="1:13" ht="14.25" customHeight="1" x14ac:dyDescent="0.2">
      <c r="A149" s="76" t="s">
        <v>39</v>
      </c>
      <c r="B149" s="27">
        <v>650</v>
      </c>
      <c r="C149" s="28">
        <v>3</v>
      </c>
      <c r="D149" s="28">
        <v>14</v>
      </c>
      <c r="E149" s="26" t="s">
        <v>116</v>
      </c>
      <c r="F149" s="29">
        <v>110</v>
      </c>
      <c r="G149" s="139">
        <f>G150</f>
        <v>12</v>
      </c>
      <c r="H149" s="140">
        <f t="shared" si="9"/>
        <v>-5.4</v>
      </c>
      <c r="I149" s="139">
        <f>I150</f>
        <v>6.6</v>
      </c>
    </row>
    <row r="150" spans="1:13" ht="35.25" customHeight="1" x14ac:dyDescent="0.2">
      <c r="A150" s="76" t="s">
        <v>196</v>
      </c>
      <c r="B150" s="27">
        <v>650</v>
      </c>
      <c r="C150" s="28">
        <v>3</v>
      </c>
      <c r="D150" s="28">
        <v>14</v>
      </c>
      <c r="E150" s="26" t="s">
        <v>116</v>
      </c>
      <c r="F150" s="29">
        <v>113</v>
      </c>
      <c r="G150" s="139">
        <v>12</v>
      </c>
      <c r="H150" s="140">
        <f t="shared" si="9"/>
        <v>-5.4</v>
      </c>
      <c r="I150" s="139">
        <v>6.6</v>
      </c>
    </row>
    <row r="151" spans="1:13" s="63" customFormat="1" ht="29.25" customHeight="1" x14ac:dyDescent="0.2">
      <c r="A151" s="76" t="s">
        <v>76</v>
      </c>
      <c r="B151" s="27">
        <v>650</v>
      </c>
      <c r="C151" s="28">
        <v>3</v>
      </c>
      <c r="D151" s="28">
        <v>14</v>
      </c>
      <c r="E151" s="26" t="s">
        <v>116</v>
      </c>
      <c r="F151" s="29">
        <v>200</v>
      </c>
      <c r="G151" s="139">
        <v>0</v>
      </c>
      <c r="H151" s="140">
        <f t="shared" si="9"/>
        <v>5.4</v>
      </c>
      <c r="I151" s="139">
        <f>I152</f>
        <v>5.4</v>
      </c>
      <c r="K151" s="214"/>
      <c r="L151" s="214"/>
      <c r="M151" s="214"/>
    </row>
    <row r="152" spans="1:13" s="63" customFormat="1" ht="25.5" customHeight="1" x14ac:dyDescent="0.2">
      <c r="A152" s="76" t="s">
        <v>35</v>
      </c>
      <c r="B152" s="27">
        <v>650</v>
      </c>
      <c r="C152" s="28">
        <v>3</v>
      </c>
      <c r="D152" s="28">
        <v>14</v>
      </c>
      <c r="E152" s="26" t="s">
        <v>116</v>
      </c>
      <c r="F152" s="29">
        <v>240</v>
      </c>
      <c r="G152" s="139">
        <v>0</v>
      </c>
      <c r="H152" s="140">
        <f t="shared" si="9"/>
        <v>5.4</v>
      </c>
      <c r="I152" s="139">
        <f>I153</f>
        <v>5.4</v>
      </c>
      <c r="K152" s="214"/>
      <c r="L152" s="214"/>
      <c r="M152" s="214"/>
    </row>
    <row r="153" spans="1:13" s="63" customFormat="1" ht="29.25" customHeight="1" x14ac:dyDescent="0.2">
      <c r="A153" s="76" t="s">
        <v>27</v>
      </c>
      <c r="B153" s="27">
        <v>650</v>
      </c>
      <c r="C153" s="28">
        <v>3</v>
      </c>
      <c r="D153" s="28">
        <v>14</v>
      </c>
      <c r="E153" s="26" t="s">
        <v>116</v>
      </c>
      <c r="F153" s="29">
        <v>244</v>
      </c>
      <c r="G153" s="139">
        <v>0</v>
      </c>
      <c r="H153" s="140">
        <f t="shared" si="9"/>
        <v>5.4</v>
      </c>
      <c r="I153" s="139">
        <v>5.4</v>
      </c>
      <c r="K153" s="214"/>
      <c r="L153" s="214"/>
      <c r="M153" s="214"/>
    </row>
    <row r="154" spans="1:13" ht="32.25" customHeight="1" x14ac:dyDescent="0.2">
      <c r="A154" s="76" t="s">
        <v>87</v>
      </c>
      <c r="B154" s="27">
        <v>650</v>
      </c>
      <c r="C154" s="28">
        <v>3</v>
      </c>
      <c r="D154" s="28">
        <v>14</v>
      </c>
      <c r="E154" s="26" t="s">
        <v>117</v>
      </c>
      <c r="F154" s="29"/>
      <c r="G154" s="140">
        <f>G155</f>
        <v>3</v>
      </c>
      <c r="H154" s="140">
        <f t="shared" si="9"/>
        <v>0</v>
      </c>
      <c r="I154" s="140">
        <f>I155+I158</f>
        <v>3</v>
      </c>
    </row>
    <row r="155" spans="1:13" ht="50.25" customHeight="1" x14ac:dyDescent="0.2">
      <c r="A155" s="76" t="s">
        <v>37</v>
      </c>
      <c r="B155" s="27">
        <v>650</v>
      </c>
      <c r="C155" s="28">
        <v>3</v>
      </c>
      <c r="D155" s="28">
        <v>14</v>
      </c>
      <c r="E155" s="26" t="s">
        <v>117</v>
      </c>
      <c r="F155" s="29">
        <v>100</v>
      </c>
      <c r="G155" s="140">
        <v>3</v>
      </c>
      <c r="H155" s="140">
        <f t="shared" si="9"/>
        <v>-3</v>
      </c>
      <c r="I155" s="140">
        <f>I156</f>
        <v>0</v>
      </c>
    </row>
    <row r="156" spans="1:13" ht="19.5" customHeight="1" x14ac:dyDescent="0.2">
      <c r="A156" s="76" t="s">
        <v>39</v>
      </c>
      <c r="B156" s="27">
        <v>650</v>
      </c>
      <c r="C156" s="28">
        <v>3</v>
      </c>
      <c r="D156" s="28">
        <v>14</v>
      </c>
      <c r="E156" s="26" t="s">
        <v>117</v>
      </c>
      <c r="F156" s="29">
        <v>110</v>
      </c>
      <c r="G156" s="139">
        <f>G157</f>
        <v>3</v>
      </c>
      <c r="H156" s="140">
        <f t="shared" si="9"/>
        <v>-3</v>
      </c>
      <c r="I156" s="139">
        <f>I157</f>
        <v>0</v>
      </c>
    </row>
    <row r="157" spans="1:13" ht="35.25" customHeight="1" x14ac:dyDescent="0.2">
      <c r="A157" s="76" t="s">
        <v>196</v>
      </c>
      <c r="B157" s="27">
        <v>650</v>
      </c>
      <c r="C157" s="28">
        <v>3</v>
      </c>
      <c r="D157" s="28">
        <v>14</v>
      </c>
      <c r="E157" s="26" t="s">
        <v>117</v>
      </c>
      <c r="F157" s="29">
        <v>113</v>
      </c>
      <c r="G157" s="140">
        <v>3</v>
      </c>
      <c r="H157" s="140">
        <f t="shared" si="9"/>
        <v>-3</v>
      </c>
      <c r="I157" s="140">
        <v>0</v>
      </c>
    </row>
    <row r="158" spans="1:13" s="63" customFormat="1" ht="26.25" customHeight="1" x14ac:dyDescent="0.2">
      <c r="A158" s="76" t="s">
        <v>76</v>
      </c>
      <c r="B158" s="27">
        <v>650</v>
      </c>
      <c r="C158" s="28">
        <v>3</v>
      </c>
      <c r="D158" s="28">
        <v>14</v>
      </c>
      <c r="E158" s="26" t="s">
        <v>117</v>
      </c>
      <c r="F158" s="29">
        <v>200</v>
      </c>
      <c r="G158" s="140">
        <f>G159</f>
        <v>0</v>
      </c>
      <c r="H158" s="140">
        <f t="shared" si="9"/>
        <v>3</v>
      </c>
      <c r="I158" s="140">
        <f>I159</f>
        <v>3</v>
      </c>
      <c r="K158" s="214"/>
      <c r="L158" s="214"/>
      <c r="M158" s="214"/>
    </row>
    <row r="159" spans="1:13" s="63" customFormat="1" ht="22.5" customHeight="1" x14ac:dyDescent="0.2">
      <c r="A159" s="76" t="s">
        <v>35</v>
      </c>
      <c r="B159" s="27">
        <v>650</v>
      </c>
      <c r="C159" s="28">
        <v>3</v>
      </c>
      <c r="D159" s="28">
        <v>14</v>
      </c>
      <c r="E159" s="26" t="s">
        <v>117</v>
      </c>
      <c r="F159" s="29">
        <v>240</v>
      </c>
      <c r="G159" s="140">
        <f>G160</f>
        <v>0</v>
      </c>
      <c r="H159" s="140">
        <f t="shared" si="9"/>
        <v>3</v>
      </c>
      <c r="I159" s="140">
        <f>I160</f>
        <v>3</v>
      </c>
      <c r="K159" s="214"/>
      <c r="L159" s="214"/>
      <c r="M159" s="214"/>
    </row>
    <row r="160" spans="1:13" s="63" customFormat="1" ht="28.5" customHeight="1" x14ac:dyDescent="0.2">
      <c r="A160" s="76" t="s">
        <v>27</v>
      </c>
      <c r="B160" s="27">
        <v>650</v>
      </c>
      <c r="C160" s="28">
        <v>3</v>
      </c>
      <c r="D160" s="28">
        <v>14</v>
      </c>
      <c r="E160" s="26" t="s">
        <v>117</v>
      </c>
      <c r="F160" s="29">
        <v>244</v>
      </c>
      <c r="G160" s="140">
        <v>0</v>
      </c>
      <c r="H160" s="140">
        <f t="shared" si="9"/>
        <v>3</v>
      </c>
      <c r="I160" s="140">
        <v>3</v>
      </c>
      <c r="K160" s="214"/>
      <c r="L160" s="214"/>
      <c r="M160" s="214"/>
    </row>
    <row r="161" spans="1:10" ht="11.25" customHeight="1" x14ac:dyDescent="0.2">
      <c r="A161" s="197" t="s">
        <v>14</v>
      </c>
      <c r="B161" s="198">
        <v>650</v>
      </c>
      <c r="C161" s="199">
        <v>4</v>
      </c>
      <c r="D161" s="204">
        <v>0</v>
      </c>
      <c r="E161" s="200" t="s">
        <v>33</v>
      </c>
      <c r="F161" s="201" t="s">
        <v>33</v>
      </c>
      <c r="G161" s="205">
        <f>G170+G162+G177</f>
        <v>6101.8200000000006</v>
      </c>
      <c r="H161" s="203">
        <f t="shared" si="9"/>
        <v>58.719999999999345</v>
      </c>
      <c r="I161" s="205">
        <f>I162+I170+I177</f>
        <v>6160.54</v>
      </c>
    </row>
    <row r="162" spans="1:10" ht="11.25" customHeight="1" x14ac:dyDescent="0.2">
      <c r="A162" s="76" t="s">
        <v>82</v>
      </c>
      <c r="B162" s="27">
        <v>650</v>
      </c>
      <c r="C162" s="28">
        <v>4</v>
      </c>
      <c r="D162" s="28">
        <v>9</v>
      </c>
      <c r="E162" s="26"/>
      <c r="F162" s="29"/>
      <c r="G162" s="139">
        <f t="shared" ref="G162:G166" si="14">G163</f>
        <v>4898.8</v>
      </c>
      <c r="H162" s="169">
        <f t="shared" ref="H162:I168" si="15">H163</f>
        <v>58.7</v>
      </c>
      <c r="I162" s="170">
        <f t="shared" si="15"/>
        <v>4957.5</v>
      </c>
    </row>
    <row r="163" spans="1:10" ht="36.75" customHeight="1" x14ac:dyDescent="0.2">
      <c r="A163" s="76" t="s">
        <v>188</v>
      </c>
      <c r="B163" s="27">
        <v>650</v>
      </c>
      <c r="C163" s="28">
        <v>4</v>
      </c>
      <c r="D163" s="28">
        <v>9</v>
      </c>
      <c r="E163" s="35">
        <v>8400000000</v>
      </c>
      <c r="F163" s="29"/>
      <c r="G163" s="170">
        <f t="shared" si="14"/>
        <v>4898.8</v>
      </c>
      <c r="H163" s="169">
        <f t="shared" si="15"/>
        <v>58.7</v>
      </c>
      <c r="I163" s="170">
        <f t="shared" si="15"/>
        <v>4957.5</v>
      </c>
    </row>
    <row r="164" spans="1:10" ht="15" customHeight="1" x14ac:dyDescent="0.2">
      <c r="A164" s="76" t="s">
        <v>80</v>
      </c>
      <c r="B164" s="27">
        <v>650</v>
      </c>
      <c r="C164" s="28">
        <v>4</v>
      </c>
      <c r="D164" s="28">
        <v>9</v>
      </c>
      <c r="E164" s="35">
        <v>8410000000</v>
      </c>
      <c r="F164" s="29"/>
      <c r="G164" s="139">
        <f t="shared" si="14"/>
        <v>4898.8</v>
      </c>
      <c r="H164" s="169">
        <f t="shared" si="15"/>
        <v>58.7</v>
      </c>
      <c r="I164" s="170">
        <f t="shared" si="15"/>
        <v>4957.5</v>
      </c>
    </row>
    <row r="165" spans="1:10" ht="21" customHeight="1" x14ac:dyDescent="0.2">
      <c r="A165" s="76" t="s">
        <v>81</v>
      </c>
      <c r="B165" s="27">
        <v>650</v>
      </c>
      <c r="C165" s="28">
        <v>4</v>
      </c>
      <c r="D165" s="28">
        <v>9</v>
      </c>
      <c r="E165" s="35">
        <v>8410100000</v>
      </c>
      <c r="F165" s="29"/>
      <c r="G165" s="139">
        <f t="shared" si="14"/>
        <v>4898.8</v>
      </c>
      <c r="H165" s="169">
        <f t="shared" si="15"/>
        <v>58.7</v>
      </c>
      <c r="I165" s="170">
        <f t="shared" si="15"/>
        <v>4957.5</v>
      </c>
    </row>
    <row r="166" spans="1:10" ht="23.25" customHeight="1" x14ac:dyDescent="0.2">
      <c r="A166" s="76" t="s">
        <v>54</v>
      </c>
      <c r="B166" s="27">
        <v>650</v>
      </c>
      <c r="C166" s="28">
        <v>4</v>
      </c>
      <c r="D166" s="28">
        <v>9</v>
      </c>
      <c r="E166" s="35">
        <v>8410199990</v>
      </c>
      <c r="F166" s="29"/>
      <c r="G166" s="139">
        <f t="shared" si="14"/>
        <v>4898.8</v>
      </c>
      <c r="H166" s="169">
        <f t="shared" si="15"/>
        <v>58.7</v>
      </c>
      <c r="I166" s="170">
        <f t="shared" si="15"/>
        <v>4957.5</v>
      </c>
    </row>
    <row r="167" spans="1:10" ht="21" customHeight="1" x14ac:dyDescent="0.2">
      <c r="A167" s="76" t="s">
        <v>76</v>
      </c>
      <c r="B167" s="27">
        <v>650</v>
      </c>
      <c r="C167" s="28">
        <v>4</v>
      </c>
      <c r="D167" s="28">
        <v>9</v>
      </c>
      <c r="E167" s="35">
        <v>8410199990</v>
      </c>
      <c r="F167" s="29">
        <v>200</v>
      </c>
      <c r="G167" s="139">
        <f>G168</f>
        <v>4898.8</v>
      </c>
      <c r="H167" s="169">
        <f t="shared" si="15"/>
        <v>58.7</v>
      </c>
      <c r="I167" s="170">
        <f t="shared" si="15"/>
        <v>4957.5</v>
      </c>
    </row>
    <row r="168" spans="1:10" ht="24" customHeight="1" x14ac:dyDescent="0.2">
      <c r="A168" s="76" t="s">
        <v>35</v>
      </c>
      <c r="B168" s="27">
        <v>650</v>
      </c>
      <c r="C168" s="28">
        <v>4</v>
      </c>
      <c r="D168" s="28">
        <v>9</v>
      </c>
      <c r="E168" s="35">
        <v>8410199990</v>
      </c>
      <c r="F168" s="29">
        <v>240</v>
      </c>
      <c r="G168" s="139">
        <f>G169</f>
        <v>4898.8</v>
      </c>
      <c r="H168" s="169">
        <f t="shared" si="15"/>
        <v>58.7</v>
      </c>
      <c r="I168" s="170">
        <f t="shared" si="15"/>
        <v>4957.5</v>
      </c>
    </row>
    <row r="169" spans="1:10" ht="24" customHeight="1" x14ac:dyDescent="0.2">
      <c r="A169" s="76" t="s">
        <v>27</v>
      </c>
      <c r="B169" s="27">
        <v>650</v>
      </c>
      <c r="C169" s="28">
        <v>4</v>
      </c>
      <c r="D169" s="28">
        <v>9</v>
      </c>
      <c r="E169" s="35">
        <v>8410199990</v>
      </c>
      <c r="F169" s="29">
        <v>244</v>
      </c>
      <c r="G169" s="139">
        <v>4898.8</v>
      </c>
      <c r="H169" s="169">
        <v>58.7</v>
      </c>
      <c r="I169" s="170">
        <f>G169+H169</f>
        <v>4957.5</v>
      </c>
    </row>
    <row r="170" spans="1:10" ht="11.25" customHeight="1" x14ac:dyDescent="0.2">
      <c r="A170" s="74" t="s">
        <v>15</v>
      </c>
      <c r="B170" s="27">
        <v>650</v>
      </c>
      <c r="C170" s="28">
        <v>4</v>
      </c>
      <c r="D170" s="28">
        <v>10</v>
      </c>
      <c r="E170" s="26" t="s">
        <v>33</v>
      </c>
      <c r="F170" s="29" t="s">
        <v>33</v>
      </c>
      <c r="G170" s="139">
        <f t="shared" ref="G170:I175" si="16">G171</f>
        <v>339.8</v>
      </c>
      <c r="H170" s="169">
        <f t="shared" ref="H170:H231" si="17">I170-G170</f>
        <v>1.999999999998181E-2</v>
      </c>
      <c r="I170" s="170">
        <f t="shared" si="16"/>
        <v>339.82</v>
      </c>
    </row>
    <row r="171" spans="1:10" ht="27.75" customHeight="1" x14ac:dyDescent="0.2">
      <c r="A171" s="75" t="s">
        <v>118</v>
      </c>
      <c r="B171" s="27">
        <v>650</v>
      </c>
      <c r="C171" s="28">
        <v>4</v>
      </c>
      <c r="D171" s="28">
        <v>10</v>
      </c>
      <c r="E171" s="26" t="s">
        <v>92</v>
      </c>
      <c r="F171" s="29" t="s">
        <v>33</v>
      </c>
      <c r="G171" s="170">
        <f t="shared" si="16"/>
        <v>339.8</v>
      </c>
      <c r="H171" s="140">
        <f t="shared" si="17"/>
        <v>1.999999999998181E-2</v>
      </c>
      <c r="I171" s="139">
        <f t="shared" si="16"/>
        <v>339.82</v>
      </c>
    </row>
    <row r="172" spans="1:10" ht="27" customHeight="1" x14ac:dyDescent="0.2">
      <c r="A172" s="75" t="s">
        <v>119</v>
      </c>
      <c r="B172" s="27">
        <v>650</v>
      </c>
      <c r="C172" s="28">
        <v>4</v>
      </c>
      <c r="D172" s="28">
        <v>10</v>
      </c>
      <c r="E172" s="26" t="s">
        <v>120</v>
      </c>
      <c r="F172" s="29" t="s">
        <v>33</v>
      </c>
      <c r="G172" s="139">
        <f t="shared" si="16"/>
        <v>339.8</v>
      </c>
      <c r="H172" s="140">
        <f t="shared" si="17"/>
        <v>1.999999999998181E-2</v>
      </c>
      <c r="I172" s="139">
        <f t="shared" si="16"/>
        <v>339.82</v>
      </c>
    </row>
    <row r="173" spans="1:10" ht="17.25" customHeight="1" x14ac:dyDescent="0.2">
      <c r="A173" s="75" t="s">
        <v>30</v>
      </c>
      <c r="B173" s="27">
        <v>650</v>
      </c>
      <c r="C173" s="28">
        <v>4</v>
      </c>
      <c r="D173" s="28">
        <v>10</v>
      </c>
      <c r="E173" s="26" t="s">
        <v>121</v>
      </c>
      <c r="F173" s="29"/>
      <c r="G173" s="139">
        <f t="shared" si="16"/>
        <v>339.8</v>
      </c>
      <c r="H173" s="140">
        <f t="shared" si="17"/>
        <v>1.999999999998181E-2</v>
      </c>
      <c r="I173" s="139">
        <f t="shared" si="16"/>
        <v>339.82</v>
      </c>
    </row>
    <row r="174" spans="1:10" ht="22.5" customHeight="1" x14ac:dyDescent="0.2">
      <c r="A174" s="76" t="s">
        <v>76</v>
      </c>
      <c r="B174" s="27">
        <v>650</v>
      </c>
      <c r="C174" s="28">
        <v>4</v>
      </c>
      <c r="D174" s="28">
        <v>10</v>
      </c>
      <c r="E174" s="26" t="s">
        <v>121</v>
      </c>
      <c r="F174" s="29" t="s">
        <v>34</v>
      </c>
      <c r="G174" s="139">
        <f t="shared" si="16"/>
        <v>339.8</v>
      </c>
      <c r="H174" s="140">
        <f t="shared" si="17"/>
        <v>1.999999999998181E-2</v>
      </c>
      <c r="I174" s="139">
        <f t="shared" si="16"/>
        <v>339.82</v>
      </c>
    </row>
    <row r="175" spans="1:10" ht="22.5" x14ac:dyDescent="0.2">
      <c r="A175" s="76" t="s">
        <v>35</v>
      </c>
      <c r="B175" s="27">
        <v>650</v>
      </c>
      <c r="C175" s="28">
        <v>4</v>
      </c>
      <c r="D175" s="28">
        <v>10</v>
      </c>
      <c r="E175" s="26" t="s">
        <v>121</v>
      </c>
      <c r="F175" s="29" t="s">
        <v>36</v>
      </c>
      <c r="G175" s="139">
        <f t="shared" si="16"/>
        <v>339.8</v>
      </c>
      <c r="H175" s="140">
        <f t="shared" si="17"/>
        <v>1.999999999998181E-2</v>
      </c>
      <c r="I175" s="139">
        <f t="shared" si="16"/>
        <v>339.82</v>
      </c>
      <c r="J175" s="63"/>
    </row>
    <row r="176" spans="1:10" ht="22.5" x14ac:dyDescent="0.2">
      <c r="A176" s="76" t="s">
        <v>27</v>
      </c>
      <c r="B176" s="27">
        <v>650</v>
      </c>
      <c r="C176" s="28">
        <v>4</v>
      </c>
      <c r="D176" s="28">
        <v>10</v>
      </c>
      <c r="E176" s="26" t="s">
        <v>121</v>
      </c>
      <c r="F176" s="29">
        <v>244</v>
      </c>
      <c r="G176" s="139">
        <v>339.8</v>
      </c>
      <c r="H176" s="140">
        <f t="shared" si="17"/>
        <v>1.999999999998181E-2</v>
      </c>
      <c r="I176" s="139">
        <f>239.16688+100.65312</f>
        <v>339.82</v>
      </c>
      <c r="J176" s="63"/>
    </row>
    <row r="177" spans="1:12" x14ac:dyDescent="0.2">
      <c r="A177" s="76" t="s">
        <v>85</v>
      </c>
      <c r="B177" s="27">
        <v>650</v>
      </c>
      <c r="C177" s="28">
        <v>4</v>
      </c>
      <c r="D177" s="28">
        <v>12</v>
      </c>
      <c r="E177" s="26"/>
      <c r="F177" s="29"/>
      <c r="G177" s="139">
        <f t="shared" ref="G177:I177" si="18">G178</f>
        <v>863.22</v>
      </c>
      <c r="H177" s="140">
        <f t="shared" si="17"/>
        <v>0</v>
      </c>
      <c r="I177" s="139">
        <f t="shared" si="18"/>
        <v>863.22</v>
      </c>
      <c r="J177" s="63"/>
    </row>
    <row r="178" spans="1:12" ht="33.75" x14ac:dyDescent="0.2">
      <c r="A178" s="75" t="s">
        <v>118</v>
      </c>
      <c r="B178" s="27">
        <v>650</v>
      </c>
      <c r="C178" s="28">
        <v>4</v>
      </c>
      <c r="D178" s="28">
        <v>12</v>
      </c>
      <c r="E178" s="26" t="s">
        <v>92</v>
      </c>
      <c r="F178" s="29"/>
      <c r="G178" s="170">
        <f>G179</f>
        <v>863.22</v>
      </c>
      <c r="H178" s="140">
        <f t="shared" si="17"/>
        <v>0</v>
      </c>
      <c r="I178" s="139">
        <f>I179</f>
        <v>863.22</v>
      </c>
      <c r="J178" s="63"/>
    </row>
    <row r="179" spans="1:12" ht="38.25" customHeight="1" x14ac:dyDescent="0.2">
      <c r="A179" s="75" t="s">
        <v>122</v>
      </c>
      <c r="B179" s="27">
        <v>650</v>
      </c>
      <c r="C179" s="28">
        <v>4</v>
      </c>
      <c r="D179" s="28">
        <v>12</v>
      </c>
      <c r="E179" s="26" t="s">
        <v>123</v>
      </c>
      <c r="F179" s="29"/>
      <c r="G179" s="139">
        <f>G180+G185+G188+G183</f>
        <v>863.22</v>
      </c>
      <c r="H179" s="140">
        <f t="shared" si="17"/>
        <v>0</v>
      </c>
      <c r="I179" s="139">
        <f>I180+I185+I188+I183</f>
        <v>863.22</v>
      </c>
      <c r="J179" s="63"/>
    </row>
    <row r="180" spans="1:12" ht="58.5" customHeight="1" x14ac:dyDescent="0.2">
      <c r="A180" s="76" t="s">
        <v>184</v>
      </c>
      <c r="B180" s="27">
        <v>650</v>
      </c>
      <c r="C180" s="28">
        <v>4</v>
      </c>
      <c r="D180" s="28">
        <v>12</v>
      </c>
      <c r="E180" s="15" t="s">
        <v>124</v>
      </c>
      <c r="F180" s="29"/>
      <c r="G180" s="139">
        <f>G181</f>
        <v>25.68</v>
      </c>
      <c r="H180" s="140">
        <f t="shared" si="17"/>
        <v>0</v>
      </c>
      <c r="I180" s="139">
        <f>I181</f>
        <v>25.68</v>
      </c>
      <c r="J180" s="63"/>
    </row>
    <row r="181" spans="1:12" x14ac:dyDescent="0.2">
      <c r="A181" s="76" t="s">
        <v>49</v>
      </c>
      <c r="B181" s="27">
        <v>650</v>
      </c>
      <c r="C181" s="28">
        <v>4</v>
      </c>
      <c r="D181" s="28">
        <v>12</v>
      </c>
      <c r="E181" s="15" t="s">
        <v>124</v>
      </c>
      <c r="F181" s="29">
        <v>500</v>
      </c>
      <c r="G181" s="139">
        <f>G182</f>
        <v>25.68</v>
      </c>
      <c r="H181" s="140">
        <f t="shared" si="17"/>
        <v>0</v>
      </c>
      <c r="I181" s="139">
        <f>I182</f>
        <v>25.68</v>
      </c>
      <c r="J181" s="63"/>
    </row>
    <row r="182" spans="1:12" x14ac:dyDescent="0.2">
      <c r="A182" s="76" t="s">
        <v>32</v>
      </c>
      <c r="B182" s="27">
        <v>650</v>
      </c>
      <c r="C182" s="28">
        <v>4</v>
      </c>
      <c r="D182" s="28">
        <v>12</v>
      </c>
      <c r="E182" s="15" t="s">
        <v>124</v>
      </c>
      <c r="F182" s="29">
        <v>540</v>
      </c>
      <c r="G182" s="139">
        <v>25.68</v>
      </c>
      <c r="H182" s="140">
        <f t="shared" si="17"/>
        <v>0</v>
      </c>
      <c r="I182" s="139">
        <v>25.68</v>
      </c>
      <c r="J182" s="63"/>
    </row>
    <row r="183" spans="1:12" ht="22.5" x14ac:dyDescent="0.2">
      <c r="A183" s="78" t="s">
        <v>76</v>
      </c>
      <c r="B183" s="27">
        <v>650</v>
      </c>
      <c r="C183" s="37">
        <v>4</v>
      </c>
      <c r="D183" s="37">
        <v>12</v>
      </c>
      <c r="E183" s="15">
        <v>7700182671</v>
      </c>
      <c r="F183" s="22">
        <v>200</v>
      </c>
      <c r="G183" s="139">
        <v>0.02</v>
      </c>
      <c r="H183" s="140">
        <f t="shared" si="17"/>
        <v>0</v>
      </c>
      <c r="I183" s="139">
        <v>0.02</v>
      </c>
      <c r="J183" s="63"/>
    </row>
    <row r="184" spans="1:12" ht="22.5" x14ac:dyDescent="0.2">
      <c r="A184" s="78" t="s">
        <v>35</v>
      </c>
      <c r="B184" s="27">
        <v>650</v>
      </c>
      <c r="C184" s="37">
        <v>4</v>
      </c>
      <c r="D184" s="37">
        <v>12</v>
      </c>
      <c r="E184" s="15">
        <v>7700182671</v>
      </c>
      <c r="F184" s="22">
        <v>240</v>
      </c>
      <c r="G184" s="139">
        <v>0.02</v>
      </c>
      <c r="H184" s="140">
        <f t="shared" si="17"/>
        <v>0</v>
      </c>
      <c r="I184" s="139">
        <v>0.02</v>
      </c>
      <c r="J184" s="63"/>
    </row>
    <row r="185" spans="1:12" ht="53.25" customHeight="1" x14ac:dyDescent="0.2">
      <c r="A185" s="76" t="s">
        <v>185</v>
      </c>
      <c r="B185" s="27">
        <v>650</v>
      </c>
      <c r="C185" s="28">
        <v>4</v>
      </c>
      <c r="D185" s="28">
        <v>12</v>
      </c>
      <c r="E185" s="15">
        <v>7700182671</v>
      </c>
      <c r="F185" s="29"/>
      <c r="G185" s="139">
        <f>G186</f>
        <v>830.32</v>
      </c>
      <c r="H185" s="140">
        <f t="shared" si="17"/>
        <v>0</v>
      </c>
      <c r="I185" s="139">
        <f>I186</f>
        <v>830.32</v>
      </c>
      <c r="J185" s="63"/>
    </row>
    <row r="186" spans="1:12" x14ac:dyDescent="0.2">
      <c r="A186" s="76" t="s">
        <v>49</v>
      </c>
      <c r="B186" s="27">
        <v>650</v>
      </c>
      <c r="C186" s="28">
        <v>4</v>
      </c>
      <c r="D186" s="28">
        <v>12</v>
      </c>
      <c r="E186" s="15">
        <v>7700182671</v>
      </c>
      <c r="F186" s="29">
        <v>500</v>
      </c>
      <c r="G186" s="139">
        <f>G187</f>
        <v>830.32</v>
      </c>
      <c r="H186" s="140">
        <f t="shared" si="17"/>
        <v>0</v>
      </c>
      <c r="I186" s="139">
        <f>I187</f>
        <v>830.32</v>
      </c>
      <c r="J186" s="63"/>
    </row>
    <row r="187" spans="1:12" x14ac:dyDescent="0.2">
      <c r="A187" s="76" t="s">
        <v>32</v>
      </c>
      <c r="B187" s="27">
        <v>650</v>
      </c>
      <c r="C187" s="28">
        <v>4</v>
      </c>
      <c r="D187" s="28">
        <v>12</v>
      </c>
      <c r="E187" s="15">
        <v>7700182671</v>
      </c>
      <c r="F187" s="29">
        <v>540</v>
      </c>
      <c r="G187" s="139">
        <v>830.32</v>
      </c>
      <c r="H187" s="140">
        <f t="shared" si="17"/>
        <v>0</v>
      </c>
      <c r="I187" s="139">
        <v>830.32</v>
      </c>
      <c r="J187" s="63"/>
    </row>
    <row r="188" spans="1:12" ht="50.25" customHeight="1" x14ac:dyDescent="0.2">
      <c r="A188" s="76" t="s">
        <v>84</v>
      </c>
      <c r="B188" s="27">
        <v>650</v>
      </c>
      <c r="C188" s="28">
        <v>4</v>
      </c>
      <c r="D188" s="28">
        <v>12</v>
      </c>
      <c r="E188" s="15">
        <v>7700189020</v>
      </c>
      <c r="F188" s="29"/>
      <c r="G188" s="140">
        <f>G189</f>
        <v>7.2</v>
      </c>
      <c r="H188" s="140">
        <f t="shared" si="17"/>
        <v>0</v>
      </c>
      <c r="I188" s="140">
        <f>I189</f>
        <v>7.2</v>
      </c>
      <c r="J188" s="63"/>
    </row>
    <row r="189" spans="1:12" x14ac:dyDescent="0.2">
      <c r="A189" s="76" t="s">
        <v>49</v>
      </c>
      <c r="B189" s="27">
        <v>650</v>
      </c>
      <c r="C189" s="28">
        <v>4</v>
      </c>
      <c r="D189" s="28">
        <v>12</v>
      </c>
      <c r="E189" s="15">
        <v>7700189020</v>
      </c>
      <c r="F189" s="29">
        <v>500</v>
      </c>
      <c r="G189" s="139">
        <f>G190</f>
        <v>7.2</v>
      </c>
      <c r="H189" s="140">
        <f t="shared" si="17"/>
        <v>0</v>
      </c>
      <c r="I189" s="139">
        <f>I190</f>
        <v>7.2</v>
      </c>
      <c r="J189" s="63"/>
    </row>
    <row r="190" spans="1:12" x14ac:dyDescent="0.2">
      <c r="A190" s="76" t="s">
        <v>32</v>
      </c>
      <c r="B190" s="27">
        <v>650</v>
      </c>
      <c r="C190" s="28">
        <v>4</v>
      </c>
      <c r="D190" s="28">
        <v>12</v>
      </c>
      <c r="E190" s="15">
        <v>7700189020</v>
      </c>
      <c r="F190" s="29">
        <v>540</v>
      </c>
      <c r="G190" s="139">
        <v>7.2</v>
      </c>
      <c r="H190" s="140">
        <f t="shared" si="17"/>
        <v>0</v>
      </c>
      <c r="I190" s="139">
        <v>7.2</v>
      </c>
      <c r="J190" s="63"/>
    </row>
    <row r="191" spans="1:12" ht="11.25" customHeight="1" x14ac:dyDescent="0.2">
      <c r="A191" s="197" t="s">
        <v>16</v>
      </c>
      <c r="B191" s="198">
        <v>650</v>
      </c>
      <c r="C191" s="199">
        <v>5</v>
      </c>
      <c r="D191" s="199">
        <v>0</v>
      </c>
      <c r="E191" s="200" t="s">
        <v>33</v>
      </c>
      <c r="F191" s="201" t="s">
        <v>33</v>
      </c>
      <c r="G191" s="203">
        <f>G192+G204+G219</f>
        <v>2905.6</v>
      </c>
      <c r="H191" s="203">
        <f>I191-G191</f>
        <v>-95.101439999999911</v>
      </c>
      <c r="I191" s="203">
        <f>I192+I204+I219</f>
        <v>2810.49856</v>
      </c>
      <c r="J191" s="63"/>
      <c r="K191" s="218"/>
      <c r="L191" s="218"/>
    </row>
    <row r="192" spans="1:12" ht="11.25" customHeight="1" x14ac:dyDescent="0.2">
      <c r="A192" s="74" t="s">
        <v>31</v>
      </c>
      <c r="B192" s="27">
        <v>650</v>
      </c>
      <c r="C192" s="28">
        <v>5</v>
      </c>
      <c r="D192" s="28">
        <v>1</v>
      </c>
      <c r="E192" s="26" t="s">
        <v>33</v>
      </c>
      <c r="F192" s="29" t="s">
        <v>33</v>
      </c>
      <c r="G192" s="139">
        <f t="shared" ref="G192:I194" si="19">G193</f>
        <v>388.9</v>
      </c>
      <c r="H192" s="140">
        <f t="shared" si="17"/>
        <v>0</v>
      </c>
      <c r="I192" s="139">
        <f t="shared" si="19"/>
        <v>388.9</v>
      </c>
      <c r="J192" s="63"/>
    </row>
    <row r="193" spans="1:12" ht="41.25" customHeight="1" x14ac:dyDescent="0.2">
      <c r="A193" s="75" t="s">
        <v>126</v>
      </c>
      <c r="B193" s="27">
        <v>650</v>
      </c>
      <c r="C193" s="28">
        <v>5</v>
      </c>
      <c r="D193" s="28">
        <v>1</v>
      </c>
      <c r="E193" s="26" t="s">
        <v>125</v>
      </c>
      <c r="F193" s="29" t="s">
        <v>33</v>
      </c>
      <c r="G193" s="170">
        <f t="shared" si="19"/>
        <v>388.9</v>
      </c>
      <c r="H193" s="140">
        <f t="shared" si="17"/>
        <v>0</v>
      </c>
      <c r="I193" s="170">
        <f t="shared" si="19"/>
        <v>388.9</v>
      </c>
      <c r="J193" s="63"/>
    </row>
    <row r="194" spans="1:12" ht="26.25" customHeight="1" x14ac:dyDescent="0.2">
      <c r="A194" s="75" t="s">
        <v>127</v>
      </c>
      <c r="B194" s="27">
        <v>650</v>
      </c>
      <c r="C194" s="28">
        <v>5</v>
      </c>
      <c r="D194" s="28">
        <v>1</v>
      </c>
      <c r="E194" s="26" t="s">
        <v>128</v>
      </c>
      <c r="F194" s="29" t="s">
        <v>33</v>
      </c>
      <c r="G194" s="139">
        <f t="shared" si="19"/>
        <v>388.9</v>
      </c>
      <c r="H194" s="140">
        <f t="shared" si="17"/>
        <v>0</v>
      </c>
      <c r="I194" s="139">
        <f t="shared" si="19"/>
        <v>388.9</v>
      </c>
      <c r="J194" s="63"/>
    </row>
    <row r="195" spans="1:12" ht="24" customHeight="1" x14ac:dyDescent="0.2">
      <c r="A195" s="75" t="s">
        <v>59</v>
      </c>
      <c r="B195" s="27">
        <v>650</v>
      </c>
      <c r="C195" s="28">
        <v>5</v>
      </c>
      <c r="D195" s="28">
        <v>1</v>
      </c>
      <c r="E195" s="26" t="s">
        <v>129</v>
      </c>
      <c r="F195" s="29"/>
      <c r="G195" s="139">
        <f>G200+G196</f>
        <v>388.9</v>
      </c>
      <c r="H195" s="140">
        <f t="shared" si="17"/>
        <v>0</v>
      </c>
      <c r="I195" s="139">
        <f>I200+I196</f>
        <v>388.9</v>
      </c>
      <c r="J195" s="63"/>
    </row>
    <row r="196" spans="1:12" ht="24" customHeight="1" x14ac:dyDescent="0.2">
      <c r="A196" s="75" t="s">
        <v>130</v>
      </c>
      <c r="B196" s="27">
        <v>650</v>
      </c>
      <c r="C196" s="28">
        <v>5</v>
      </c>
      <c r="D196" s="28">
        <v>1</v>
      </c>
      <c r="E196" s="15" t="s">
        <v>131</v>
      </c>
      <c r="F196" s="29"/>
      <c r="G196" s="139">
        <f>G197</f>
        <v>143.9</v>
      </c>
      <c r="H196" s="140">
        <f t="shared" si="17"/>
        <v>0</v>
      </c>
      <c r="I196" s="139">
        <f>I197</f>
        <v>143.9</v>
      </c>
    </row>
    <row r="197" spans="1:12" ht="24" customHeight="1" x14ac:dyDescent="0.2">
      <c r="A197" s="75" t="s">
        <v>61</v>
      </c>
      <c r="B197" s="27">
        <v>650</v>
      </c>
      <c r="C197" s="28">
        <v>5</v>
      </c>
      <c r="D197" s="28">
        <v>1</v>
      </c>
      <c r="E197" s="15" t="s">
        <v>131</v>
      </c>
      <c r="F197" s="29">
        <v>600</v>
      </c>
      <c r="G197" s="139">
        <f>G198</f>
        <v>143.9</v>
      </c>
      <c r="H197" s="140">
        <f t="shared" si="17"/>
        <v>0</v>
      </c>
      <c r="I197" s="139">
        <f>I198</f>
        <v>143.9</v>
      </c>
    </row>
    <row r="198" spans="1:12" ht="24" customHeight="1" x14ac:dyDescent="0.2">
      <c r="A198" s="75" t="s">
        <v>60</v>
      </c>
      <c r="B198" s="27">
        <v>650</v>
      </c>
      <c r="C198" s="28">
        <v>5</v>
      </c>
      <c r="D198" s="28">
        <v>1</v>
      </c>
      <c r="E198" s="15" t="s">
        <v>131</v>
      </c>
      <c r="F198" s="29">
        <v>630</v>
      </c>
      <c r="G198" s="140">
        <f>G199</f>
        <v>143.9</v>
      </c>
      <c r="H198" s="140">
        <f t="shared" si="17"/>
        <v>0</v>
      </c>
      <c r="I198" s="140">
        <f>I199</f>
        <v>143.9</v>
      </c>
    </row>
    <row r="199" spans="1:12" ht="69.75" customHeight="1" x14ac:dyDescent="0.2">
      <c r="A199" s="75" t="s">
        <v>195</v>
      </c>
      <c r="B199" s="27">
        <v>650</v>
      </c>
      <c r="C199" s="28">
        <v>5</v>
      </c>
      <c r="D199" s="28">
        <v>1</v>
      </c>
      <c r="E199" s="15" t="s">
        <v>131</v>
      </c>
      <c r="F199" s="29">
        <v>633</v>
      </c>
      <c r="G199" s="140">
        <v>143.9</v>
      </c>
      <c r="H199" s="140">
        <f t="shared" si="17"/>
        <v>0</v>
      </c>
      <c r="I199" s="140">
        <v>143.9</v>
      </c>
    </row>
    <row r="200" spans="1:12" ht="23.25" customHeight="1" x14ac:dyDescent="0.2">
      <c r="A200" s="75" t="s">
        <v>54</v>
      </c>
      <c r="B200" s="27">
        <v>650</v>
      </c>
      <c r="C200" s="28">
        <v>5</v>
      </c>
      <c r="D200" s="28">
        <v>1</v>
      </c>
      <c r="E200" s="26" t="s">
        <v>160</v>
      </c>
      <c r="F200" s="29"/>
      <c r="G200" s="139">
        <f>G201</f>
        <v>245</v>
      </c>
      <c r="H200" s="169">
        <f t="shared" si="17"/>
        <v>0</v>
      </c>
      <c r="I200" s="170">
        <f>I201</f>
        <v>245</v>
      </c>
    </row>
    <row r="201" spans="1:12" ht="22.5" customHeight="1" x14ac:dyDescent="0.2">
      <c r="A201" s="76" t="s">
        <v>76</v>
      </c>
      <c r="B201" s="27">
        <v>650</v>
      </c>
      <c r="C201" s="28">
        <v>5</v>
      </c>
      <c r="D201" s="28">
        <v>1</v>
      </c>
      <c r="E201" s="26" t="s">
        <v>160</v>
      </c>
      <c r="F201" s="29" t="s">
        <v>34</v>
      </c>
      <c r="G201" s="139">
        <f>G202</f>
        <v>245</v>
      </c>
      <c r="H201" s="169">
        <f t="shared" si="17"/>
        <v>0</v>
      </c>
      <c r="I201" s="170">
        <f>I202</f>
        <v>245</v>
      </c>
    </row>
    <row r="202" spans="1:12" ht="22.5" x14ac:dyDescent="0.2">
      <c r="A202" s="76" t="s">
        <v>35</v>
      </c>
      <c r="B202" s="27">
        <v>650</v>
      </c>
      <c r="C202" s="28">
        <v>5</v>
      </c>
      <c r="D202" s="28">
        <v>1</v>
      </c>
      <c r="E202" s="26" t="s">
        <v>160</v>
      </c>
      <c r="F202" s="29" t="s">
        <v>36</v>
      </c>
      <c r="G202" s="139">
        <f>G203</f>
        <v>245</v>
      </c>
      <c r="H202" s="169">
        <f t="shared" si="17"/>
        <v>0</v>
      </c>
      <c r="I202" s="170">
        <f>I203</f>
        <v>245</v>
      </c>
    </row>
    <row r="203" spans="1:12" ht="22.5" x14ac:dyDescent="0.2">
      <c r="A203" s="76" t="s">
        <v>27</v>
      </c>
      <c r="B203" s="27">
        <v>650</v>
      </c>
      <c r="C203" s="28">
        <v>5</v>
      </c>
      <c r="D203" s="28">
        <v>1</v>
      </c>
      <c r="E203" s="26" t="s">
        <v>160</v>
      </c>
      <c r="F203" s="29">
        <v>244</v>
      </c>
      <c r="G203" s="140">
        <v>245</v>
      </c>
      <c r="H203" s="169">
        <f t="shared" si="17"/>
        <v>0</v>
      </c>
      <c r="I203" s="169">
        <v>245</v>
      </c>
    </row>
    <row r="204" spans="1:12" ht="11.25" customHeight="1" x14ac:dyDescent="0.2">
      <c r="A204" s="74" t="s">
        <v>21</v>
      </c>
      <c r="B204" s="27">
        <v>650</v>
      </c>
      <c r="C204" s="28">
        <v>5</v>
      </c>
      <c r="D204" s="28">
        <v>2</v>
      </c>
      <c r="E204" s="26" t="s">
        <v>33</v>
      </c>
      <c r="F204" s="29" t="s">
        <v>33</v>
      </c>
      <c r="G204" s="139">
        <f>G205</f>
        <v>2014.7</v>
      </c>
      <c r="H204" s="169">
        <f t="shared" si="17"/>
        <v>-27.101440000000139</v>
      </c>
      <c r="I204" s="170">
        <f>I205</f>
        <v>1987.5985599999999</v>
      </c>
    </row>
    <row r="205" spans="1:12" ht="33.75" customHeight="1" x14ac:dyDescent="0.2">
      <c r="A205" s="75" t="s">
        <v>126</v>
      </c>
      <c r="B205" s="27">
        <v>650</v>
      </c>
      <c r="C205" s="28">
        <v>5</v>
      </c>
      <c r="D205" s="28">
        <v>2</v>
      </c>
      <c r="E205" s="26" t="s">
        <v>125</v>
      </c>
      <c r="F205" s="29" t="s">
        <v>33</v>
      </c>
      <c r="G205" s="170">
        <f>G206</f>
        <v>2014.7</v>
      </c>
      <c r="H205" s="169">
        <f t="shared" si="17"/>
        <v>-27.101440000000139</v>
      </c>
      <c r="I205" s="170">
        <f>I206</f>
        <v>1987.5985599999999</v>
      </c>
    </row>
    <row r="206" spans="1:12" ht="22.5" customHeight="1" x14ac:dyDescent="0.2">
      <c r="A206" s="75" t="s">
        <v>47</v>
      </c>
      <c r="B206" s="27">
        <v>650</v>
      </c>
      <c r="C206" s="28">
        <v>5</v>
      </c>
      <c r="D206" s="28">
        <v>2</v>
      </c>
      <c r="E206" s="26" t="s">
        <v>132</v>
      </c>
      <c r="F206" s="29" t="s">
        <v>33</v>
      </c>
      <c r="G206" s="139">
        <f>G207</f>
        <v>2014.7</v>
      </c>
      <c r="H206" s="169">
        <f t="shared" si="17"/>
        <v>-27.101440000000139</v>
      </c>
      <c r="I206" s="170">
        <f>I207</f>
        <v>1987.5985599999999</v>
      </c>
      <c r="L206" s="216"/>
    </row>
    <row r="207" spans="1:12" ht="24.75" customHeight="1" x14ac:dyDescent="0.2">
      <c r="A207" s="75" t="s">
        <v>219</v>
      </c>
      <c r="B207" s="27">
        <v>650</v>
      </c>
      <c r="C207" s="28">
        <v>5</v>
      </c>
      <c r="D207" s="28">
        <v>2</v>
      </c>
      <c r="E207" s="26" t="s">
        <v>133</v>
      </c>
      <c r="F207" s="29" t="s">
        <v>33</v>
      </c>
      <c r="G207" s="139">
        <f>G208+G215+G212</f>
        <v>2014.7</v>
      </c>
      <c r="H207" s="169">
        <f t="shared" si="17"/>
        <v>-27.101440000000139</v>
      </c>
      <c r="I207" s="170">
        <f>I208+I215+I212</f>
        <v>1987.5985599999999</v>
      </c>
    </row>
    <row r="208" spans="1:12" ht="58.5" customHeight="1" x14ac:dyDescent="0.2">
      <c r="A208" s="75" t="s">
        <v>135</v>
      </c>
      <c r="B208" s="27">
        <v>650</v>
      </c>
      <c r="C208" s="28">
        <v>5</v>
      </c>
      <c r="D208" s="28">
        <v>2</v>
      </c>
      <c r="E208" s="26" t="s">
        <v>179</v>
      </c>
      <c r="F208" s="29"/>
      <c r="G208" s="140">
        <f t="shared" ref="G208:I209" si="20">G209</f>
        <v>1800</v>
      </c>
      <c r="H208" s="169">
        <f t="shared" si="17"/>
        <v>-27.148570000000063</v>
      </c>
      <c r="I208" s="169">
        <f t="shared" si="20"/>
        <v>1772.8514299999999</v>
      </c>
    </row>
    <row r="209" spans="1:11" ht="22.5" customHeight="1" x14ac:dyDescent="0.2">
      <c r="A209" s="76" t="s">
        <v>76</v>
      </c>
      <c r="B209" s="27">
        <v>650</v>
      </c>
      <c r="C209" s="28">
        <v>5</v>
      </c>
      <c r="D209" s="28">
        <v>2</v>
      </c>
      <c r="E209" s="26" t="s">
        <v>179</v>
      </c>
      <c r="F209" s="29" t="s">
        <v>34</v>
      </c>
      <c r="G209" s="140">
        <f t="shared" si="20"/>
        <v>1800</v>
      </c>
      <c r="H209" s="169">
        <f t="shared" si="17"/>
        <v>-27.148570000000063</v>
      </c>
      <c r="I209" s="169">
        <f t="shared" si="20"/>
        <v>1772.8514299999999</v>
      </c>
    </row>
    <row r="210" spans="1:11" ht="22.5" x14ac:dyDescent="0.2">
      <c r="A210" s="76" t="s">
        <v>35</v>
      </c>
      <c r="B210" s="27">
        <v>650</v>
      </c>
      <c r="C210" s="28">
        <v>5</v>
      </c>
      <c r="D210" s="28">
        <v>2</v>
      </c>
      <c r="E210" s="26" t="s">
        <v>179</v>
      </c>
      <c r="F210" s="29" t="s">
        <v>36</v>
      </c>
      <c r="G210" s="140">
        <f>G211</f>
        <v>1800</v>
      </c>
      <c r="H210" s="169">
        <f t="shared" si="17"/>
        <v>-27.148570000000063</v>
      </c>
      <c r="I210" s="169">
        <f>I211</f>
        <v>1772.8514299999999</v>
      </c>
    </row>
    <row r="211" spans="1:11" ht="22.5" x14ac:dyDescent="0.2">
      <c r="A211" s="76" t="s">
        <v>194</v>
      </c>
      <c r="B211" s="27">
        <v>650</v>
      </c>
      <c r="C211" s="28">
        <v>5</v>
      </c>
      <c r="D211" s="28">
        <v>2</v>
      </c>
      <c r="E211" s="26" t="s">
        <v>179</v>
      </c>
      <c r="F211" s="29">
        <v>243</v>
      </c>
      <c r="G211" s="140">
        <v>1800</v>
      </c>
      <c r="H211" s="169">
        <f>I211-G211</f>
        <v>-27.148570000000063</v>
      </c>
      <c r="I211" s="169">
        <v>1772.8514299999999</v>
      </c>
    </row>
    <row r="212" spans="1:11" ht="22.5" x14ac:dyDescent="0.2">
      <c r="A212" s="76" t="s">
        <v>76</v>
      </c>
      <c r="B212" s="27">
        <v>650</v>
      </c>
      <c r="C212" s="28">
        <v>5</v>
      </c>
      <c r="D212" s="28">
        <v>2</v>
      </c>
      <c r="E212" s="26" t="s">
        <v>208</v>
      </c>
      <c r="F212" s="29">
        <v>200</v>
      </c>
      <c r="G212" s="140">
        <f>G213</f>
        <v>17.7</v>
      </c>
      <c r="H212" s="169">
        <f t="shared" si="17"/>
        <v>4.7129999999999228E-2</v>
      </c>
      <c r="I212" s="169">
        <f>I213</f>
        <v>17.747129999999999</v>
      </c>
    </row>
    <row r="213" spans="1:11" ht="22.5" x14ac:dyDescent="0.2">
      <c r="A213" s="76" t="s">
        <v>35</v>
      </c>
      <c r="B213" s="27">
        <v>650</v>
      </c>
      <c r="C213" s="28">
        <v>5</v>
      </c>
      <c r="D213" s="28">
        <v>2</v>
      </c>
      <c r="E213" s="26" t="s">
        <v>208</v>
      </c>
      <c r="F213" s="29">
        <v>240</v>
      </c>
      <c r="G213" s="140">
        <f>G214</f>
        <v>17.7</v>
      </c>
      <c r="H213" s="169">
        <f t="shared" si="17"/>
        <v>4.7129999999999228E-2</v>
      </c>
      <c r="I213" s="169">
        <f>I214</f>
        <v>17.747129999999999</v>
      </c>
    </row>
    <row r="214" spans="1:11" ht="22.5" x14ac:dyDescent="0.2">
      <c r="A214" s="76" t="s">
        <v>194</v>
      </c>
      <c r="B214" s="27">
        <v>650</v>
      </c>
      <c r="C214" s="28">
        <v>5</v>
      </c>
      <c r="D214" s="28">
        <v>2</v>
      </c>
      <c r="E214" s="26" t="s">
        <v>208</v>
      </c>
      <c r="F214" s="29">
        <v>243</v>
      </c>
      <c r="G214" s="140">
        <v>17.7</v>
      </c>
      <c r="H214" s="169">
        <f t="shared" si="17"/>
        <v>4.7129999999999228E-2</v>
      </c>
      <c r="I214" s="169">
        <v>17.747129999999999</v>
      </c>
    </row>
    <row r="215" spans="1:11" ht="59.25" customHeight="1" x14ac:dyDescent="0.2">
      <c r="A215" s="76" t="s">
        <v>136</v>
      </c>
      <c r="B215" s="27">
        <v>650</v>
      </c>
      <c r="C215" s="28">
        <v>5</v>
      </c>
      <c r="D215" s="28">
        <v>2</v>
      </c>
      <c r="E215" s="26" t="s">
        <v>180</v>
      </c>
      <c r="F215" s="29"/>
      <c r="G215" s="140">
        <f>G216</f>
        <v>197</v>
      </c>
      <c r="H215" s="169">
        <f t="shared" si="17"/>
        <v>0</v>
      </c>
      <c r="I215" s="169">
        <f>I216</f>
        <v>197</v>
      </c>
    </row>
    <row r="216" spans="1:11" ht="22.5" x14ac:dyDescent="0.2">
      <c r="A216" s="76" t="s">
        <v>76</v>
      </c>
      <c r="B216" s="27">
        <v>650</v>
      </c>
      <c r="C216" s="28">
        <v>5</v>
      </c>
      <c r="D216" s="28">
        <v>2</v>
      </c>
      <c r="E216" s="26" t="s">
        <v>180</v>
      </c>
      <c r="F216" s="29">
        <v>200</v>
      </c>
      <c r="G216" s="140">
        <f>G217</f>
        <v>197</v>
      </c>
      <c r="H216" s="140">
        <f t="shared" si="17"/>
        <v>0</v>
      </c>
      <c r="I216" s="140">
        <f>I217</f>
        <v>197</v>
      </c>
    </row>
    <row r="217" spans="1:11" ht="24" customHeight="1" x14ac:dyDescent="0.2">
      <c r="A217" s="76" t="s">
        <v>35</v>
      </c>
      <c r="B217" s="27">
        <v>650</v>
      </c>
      <c r="C217" s="28">
        <v>5</v>
      </c>
      <c r="D217" s="28">
        <v>2</v>
      </c>
      <c r="E217" s="26" t="s">
        <v>180</v>
      </c>
      <c r="F217" s="29">
        <v>240</v>
      </c>
      <c r="G217" s="140">
        <f>G218</f>
        <v>197</v>
      </c>
      <c r="H217" s="140">
        <f t="shared" si="17"/>
        <v>0</v>
      </c>
      <c r="I217" s="140">
        <f>I218</f>
        <v>197</v>
      </c>
    </row>
    <row r="218" spans="1:11" ht="24" customHeight="1" x14ac:dyDescent="0.2">
      <c r="A218" s="76" t="s">
        <v>194</v>
      </c>
      <c r="B218" s="27">
        <v>650</v>
      </c>
      <c r="C218" s="28">
        <v>5</v>
      </c>
      <c r="D218" s="28">
        <v>2</v>
      </c>
      <c r="E218" s="26" t="s">
        <v>180</v>
      </c>
      <c r="F218" s="29">
        <v>243</v>
      </c>
      <c r="G218" s="140">
        <v>197</v>
      </c>
      <c r="H218" s="140">
        <f t="shared" si="17"/>
        <v>0</v>
      </c>
      <c r="I218" s="140">
        <v>197</v>
      </c>
    </row>
    <row r="219" spans="1:11" ht="11.25" customHeight="1" x14ac:dyDescent="0.2">
      <c r="A219" s="74" t="s">
        <v>17</v>
      </c>
      <c r="B219" s="27">
        <v>650</v>
      </c>
      <c r="C219" s="28">
        <v>5</v>
      </c>
      <c r="D219" s="28">
        <v>3</v>
      </c>
      <c r="E219" s="26" t="s">
        <v>33</v>
      </c>
      <c r="F219" s="29" t="s">
        <v>33</v>
      </c>
      <c r="G219" s="139">
        <f t="shared" ref="G219:I224" si="21">G220</f>
        <v>502</v>
      </c>
      <c r="H219" s="140">
        <f t="shared" si="17"/>
        <v>-68</v>
      </c>
      <c r="I219" s="139">
        <f t="shared" si="21"/>
        <v>434</v>
      </c>
      <c r="K219" s="216"/>
    </row>
    <row r="220" spans="1:11" ht="22.5" customHeight="1" x14ac:dyDescent="0.2">
      <c r="A220" s="75" t="s">
        <v>178</v>
      </c>
      <c r="B220" s="27">
        <v>650</v>
      </c>
      <c r="C220" s="28">
        <v>5</v>
      </c>
      <c r="D220" s="28">
        <v>3</v>
      </c>
      <c r="E220" s="26" t="s">
        <v>137</v>
      </c>
      <c r="F220" s="29" t="s">
        <v>33</v>
      </c>
      <c r="G220" s="139">
        <f t="shared" si="21"/>
        <v>502</v>
      </c>
      <c r="H220" s="140">
        <f t="shared" si="17"/>
        <v>-68</v>
      </c>
      <c r="I220" s="139">
        <f t="shared" si="21"/>
        <v>434</v>
      </c>
    </row>
    <row r="221" spans="1:11" ht="22.5" customHeight="1" x14ac:dyDescent="0.2">
      <c r="A221" s="76" t="s">
        <v>78</v>
      </c>
      <c r="B221" s="27">
        <v>650</v>
      </c>
      <c r="C221" s="28">
        <v>5</v>
      </c>
      <c r="D221" s="28">
        <v>3</v>
      </c>
      <c r="E221" s="26" t="s">
        <v>138</v>
      </c>
      <c r="F221" s="29"/>
      <c r="G221" s="139">
        <f t="shared" si="21"/>
        <v>502</v>
      </c>
      <c r="H221" s="140">
        <f t="shared" si="17"/>
        <v>-68</v>
      </c>
      <c r="I221" s="139">
        <f t="shared" si="21"/>
        <v>434</v>
      </c>
    </row>
    <row r="222" spans="1:11" ht="22.5" customHeight="1" x14ac:dyDescent="0.2">
      <c r="A222" s="76" t="s">
        <v>54</v>
      </c>
      <c r="B222" s="27">
        <v>650</v>
      </c>
      <c r="C222" s="28">
        <v>5</v>
      </c>
      <c r="D222" s="28">
        <v>3</v>
      </c>
      <c r="E222" s="26" t="s">
        <v>139</v>
      </c>
      <c r="F222" s="29"/>
      <c r="G222" s="139">
        <f t="shared" si="21"/>
        <v>502</v>
      </c>
      <c r="H222" s="140">
        <f t="shared" si="17"/>
        <v>-68</v>
      </c>
      <c r="I222" s="139">
        <f t="shared" si="21"/>
        <v>434</v>
      </c>
    </row>
    <row r="223" spans="1:11" ht="22.5" customHeight="1" x14ac:dyDescent="0.2">
      <c r="A223" s="76" t="s">
        <v>76</v>
      </c>
      <c r="B223" s="27">
        <v>650</v>
      </c>
      <c r="C223" s="28">
        <v>5</v>
      </c>
      <c r="D223" s="28">
        <v>3</v>
      </c>
      <c r="E223" s="26" t="s">
        <v>139</v>
      </c>
      <c r="F223" s="29" t="s">
        <v>34</v>
      </c>
      <c r="G223" s="139">
        <f t="shared" si="21"/>
        <v>502</v>
      </c>
      <c r="H223" s="140">
        <f t="shared" si="17"/>
        <v>-68</v>
      </c>
      <c r="I223" s="139">
        <f t="shared" si="21"/>
        <v>434</v>
      </c>
    </row>
    <row r="224" spans="1:11" ht="22.5" x14ac:dyDescent="0.2">
      <c r="A224" s="76" t="s">
        <v>35</v>
      </c>
      <c r="B224" s="27">
        <v>650</v>
      </c>
      <c r="C224" s="28">
        <v>5</v>
      </c>
      <c r="D224" s="28">
        <v>3</v>
      </c>
      <c r="E224" s="26" t="s">
        <v>139</v>
      </c>
      <c r="F224" s="29" t="s">
        <v>36</v>
      </c>
      <c r="G224" s="139">
        <f t="shared" si="21"/>
        <v>502</v>
      </c>
      <c r="H224" s="140">
        <f t="shared" si="17"/>
        <v>-68</v>
      </c>
      <c r="I224" s="139">
        <f t="shared" si="21"/>
        <v>434</v>
      </c>
    </row>
    <row r="225" spans="1:12" ht="22.5" x14ac:dyDescent="0.2">
      <c r="A225" s="76" t="s">
        <v>27</v>
      </c>
      <c r="B225" s="27">
        <v>650</v>
      </c>
      <c r="C225" s="28">
        <v>5</v>
      </c>
      <c r="D225" s="28">
        <v>3</v>
      </c>
      <c r="E225" s="26" t="s">
        <v>139</v>
      </c>
      <c r="F225" s="29">
        <v>244</v>
      </c>
      <c r="G225" s="139">
        <v>502</v>
      </c>
      <c r="H225" s="140">
        <f t="shared" si="17"/>
        <v>-68</v>
      </c>
      <c r="I225" s="139">
        <v>434</v>
      </c>
    </row>
    <row r="226" spans="1:12" x14ac:dyDescent="0.2">
      <c r="A226" s="207" t="s">
        <v>211</v>
      </c>
      <c r="B226" s="198">
        <v>650</v>
      </c>
      <c r="C226" s="199">
        <v>6</v>
      </c>
      <c r="D226" s="199"/>
      <c r="E226" s="200"/>
      <c r="F226" s="201"/>
      <c r="G226" s="202">
        <f t="shared" ref="G226:G231" si="22">G227</f>
        <v>1.4</v>
      </c>
      <c r="H226" s="203">
        <f t="shared" si="17"/>
        <v>0</v>
      </c>
      <c r="I226" s="203">
        <v>1.4</v>
      </c>
    </row>
    <row r="227" spans="1:12" x14ac:dyDescent="0.2">
      <c r="A227" s="79" t="s">
        <v>212</v>
      </c>
      <c r="B227" s="27">
        <v>650</v>
      </c>
      <c r="C227" s="28">
        <v>6</v>
      </c>
      <c r="D227" s="28">
        <v>5</v>
      </c>
      <c r="E227" s="7" t="s">
        <v>206</v>
      </c>
      <c r="F227" s="29"/>
      <c r="G227" s="139">
        <f t="shared" si="22"/>
        <v>1.4</v>
      </c>
      <c r="H227" s="140">
        <f t="shared" si="17"/>
        <v>0</v>
      </c>
      <c r="I227" s="140">
        <f>I228</f>
        <v>1.4</v>
      </c>
    </row>
    <row r="228" spans="1:12" ht="22.5" x14ac:dyDescent="0.2">
      <c r="A228" s="74" t="s">
        <v>209</v>
      </c>
      <c r="B228" s="27">
        <v>650</v>
      </c>
      <c r="C228" s="28">
        <v>6</v>
      </c>
      <c r="D228" s="28">
        <v>5</v>
      </c>
      <c r="E228" s="7" t="s">
        <v>207</v>
      </c>
      <c r="F228" s="29"/>
      <c r="G228" s="139">
        <f t="shared" si="22"/>
        <v>1.4</v>
      </c>
      <c r="H228" s="140">
        <f t="shared" si="17"/>
        <v>0</v>
      </c>
      <c r="I228" s="140">
        <f>I229</f>
        <v>1.4</v>
      </c>
    </row>
    <row r="229" spans="1:12" ht="22.5" x14ac:dyDescent="0.2">
      <c r="A229" s="80" t="s">
        <v>210</v>
      </c>
      <c r="B229" s="27">
        <v>650</v>
      </c>
      <c r="C229" s="28">
        <v>6</v>
      </c>
      <c r="D229" s="28">
        <v>5</v>
      </c>
      <c r="E229" s="7" t="s">
        <v>207</v>
      </c>
      <c r="F229" s="29"/>
      <c r="G229" s="139">
        <f t="shared" si="22"/>
        <v>1.4</v>
      </c>
      <c r="H229" s="140">
        <f t="shared" si="17"/>
        <v>0</v>
      </c>
      <c r="I229" s="140">
        <f>I230</f>
        <v>1.4</v>
      </c>
    </row>
    <row r="230" spans="1:12" ht="22.5" x14ac:dyDescent="0.2">
      <c r="A230" s="78" t="s">
        <v>76</v>
      </c>
      <c r="B230" s="27">
        <v>650</v>
      </c>
      <c r="C230" s="28">
        <v>6</v>
      </c>
      <c r="D230" s="28">
        <v>5</v>
      </c>
      <c r="E230" s="7" t="s">
        <v>207</v>
      </c>
      <c r="F230" s="29">
        <v>200</v>
      </c>
      <c r="G230" s="139">
        <f t="shared" si="22"/>
        <v>1.4</v>
      </c>
      <c r="H230" s="140">
        <f t="shared" si="17"/>
        <v>0</v>
      </c>
      <c r="I230" s="140">
        <f>I231</f>
        <v>1.4</v>
      </c>
    </row>
    <row r="231" spans="1:12" ht="22.5" x14ac:dyDescent="0.2">
      <c r="A231" s="78" t="s">
        <v>35</v>
      </c>
      <c r="B231" s="27">
        <v>650</v>
      </c>
      <c r="C231" s="28">
        <v>6</v>
      </c>
      <c r="D231" s="28">
        <v>5</v>
      </c>
      <c r="E231" s="7" t="s">
        <v>207</v>
      </c>
      <c r="F231" s="29">
        <v>240</v>
      </c>
      <c r="G231" s="139">
        <f t="shared" si="22"/>
        <v>1.4</v>
      </c>
      <c r="H231" s="140">
        <f t="shared" si="17"/>
        <v>0</v>
      </c>
      <c r="I231" s="140">
        <f>I232</f>
        <v>1.4</v>
      </c>
    </row>
    <row r="232" spans="1:12" ht="22.5" x14ac:dyDescent="0.2">
      <c r="A232" s="76" t="s">
        <v>27</v>
      </c>
      <c r="B232" s="27">
        <v>650</v>
      </c>
      <c r="C232" s="28">
        <v>6</v>
      </c>
      <c r="D232" s="28">
        <v>5</v>
      </c>
      <c r="E232" s="7" t="s">
        <v>207</v>
      </c>
      <c r="F232" s="29">
        <v>244</v>
      </c>
      <c r="G232" s="139">
        <v>1.4</v>
      </c>
      <c r="H232" s="140">
        <f t="shared" ref="H232:H277" si="23">I232-G232</f>
        <v>0</v>
      </c>
      <c r="I232" s="140">
        <v>1.4</v>
      </c>
    </row>
    <row r="233" spans="1:12" ht="11.25" customHeight="1" x14ac:dyDescent="0.2">
      <c r="A233" s="197" t="s">
        <v>23</v>
      </c>
      <c r="B233" s="198">
        <v>650</v>
      </c>
      <c r="C233" s="199">
        <v>8</v>
      </c>
      <c r="D233" s="199">
        <v>0</v>
      </c>
      <c r="E233" s="200" t="s">
        <v>33</v>
      </c>
      <c r="F233" s="201" t="s">
        <v>33</v>
      </c>
      <c r="G233" s="202">
        <f>G234</f>
        <v>1193.3699999999999</v>
      </c>
      <c r="H233" s="203">
        <f t="shared" si="23"/>
        <v>3.0000000000200089E-2</v>
      </c>
      <c r="I233" s="202">
        <f>'расходы 2019'!H189</f>
        <v>1193.4000000000001</v>
      </c>
    </row>
    <row r="234" spans="1:12" ht="11.25" customHeight="1" x14ac:dyDescent="0.2">
      <c r="A234" s="74" t="s">
        <v>18</v>
      </c>
      <c r="B234" s="27">
        <v>650</v>
      </c>
      <c r="C234" s="28">
        <v>8</v>
      </c>
      <c r="D234" s="28">
        <v>1</v>
      </c>
      <c r="E234" s="26" t="s">
        <v>33</v>
      </c>
      <c r="F234" s="29" t="s">
        <v>33</v>
      </c>
      <c r="G234" s="139">
        <f>G235</f>
        <v>1193.3699999999999</v>
      </c>
      <c r="H234" s="140">
        <f t="shared" si="23"/>
        <v>3.999999999996362E-2</v>
      </c>
      <c r="I234" s="139">
        <f>I235</f>
        <v>1193.4099999999999</v>
      </c>
    </row>
    <row r="235" spans="1:12" ht="41.25" customHeight="1" x14ac:dyDescent="0.2">
      <c r="A235" s="75" t="s">
        <v>141</v>
      </c>
      <c r="B235" s="27">
        <v>650</v>
      </c>
      <c r="C235" s="28">
        <v>8</v>
      </c>
      <c r="D235" s="28">
        <v>1</v>
      </c>
      <c r="E235" s="26" t="s">
        <v>140</v>
      </c>
      <c r="F235" s="29" t="s">
        <v>33</v>
      </c>
      <c r="G235" s="211">
        <f>G236+G254</f>
        <v>1193.3699999999999</v>
      </c>
      <c r="H235" s="140">
        <f t="shared" si="23"/>
        <v>3.999999999996362E-2</v>
      </c>
      <c r="I235" s="139">
        <f>I236+I254</f>
        <v>1193.4099999999999</v>
      </c>
    </row>
    <row r="236" spans="1:12" ht="27" customHeight="1" x14ac:dyDescent="0.2">
      <c r="A236" s="75" t="s">
        <v>143</v>
      </c>
      <c r="B236" s="27">
        <v>650</v>
      </c>
      <c r="C236" s="28">
        <v>8</v>
      </c>
      <c r="D236" s="28">
        <v>1</v>
      </c>
      <c r="E236" s="26" t="s">
        <v>142</v>
      </c>
      <c r="F236" s="29" t="s">
        <v>33</v>
      </c>
      <c r="G236" s="139">
        <f>G237</f>
        <v>1175.3699999999999</v>
      </c>
      <c r="H236" s="140">
        <f t="shared" si="23"/>
        <v>3.999999999996362E-2</v>
      </c>
      <c r="I236" s="139">
        <f>I237</f>
        <v>1175.4099999999999</v>
      </c>
      <c r="L236" s="216"/>
    </row>
    <row r="237" spans="1:12" ht="21.75" customHeight="1" x14ac:dyDescent="0.2">
      <c r="A237" s="75" t="s">
        <v>57</v>
      </c>
      <c r="B237" s="27">
        <v>650</v>
      </c>
      <c r="C237" s="28">
        <v>8</v>
      </c>
      <c r="D237" s="28">
        <v>1</v>
      </c>
      <c r="E237" s="26" t="s">
        <v>144</v>
      </c>
      <c r="F237" s="29"/>
      <c r="G237" s="139">
        <v>1175.3699999999999</v>
      </c>
      <c r="H237" s="140">
        <f t="shared" si="23"/>
        <v>3.999999999996362E-2</v>
      </c>
      <c r="I237" s="139">
        <f>I238+I246+I250</f>
        <v>1175.4099999999999</v>
      </c>
    </row>
    <row r="238" spans="1:12" ht="27.75" customHeight="1" x14ac:dyDescent="0.2">
      <c r="A238" s="75" t="s">
        <v>146</v>
      </c>
      <c r="B238" s="27">
        <v>650</v>
      </c>
      <c r="C238" s="28">
        <v>8</v>
      </c>
      <c r="D238" s="28">
        <v>1</v>
      </c>
      <c r="E238" s="26" t="s">
        <v>145</v>
      </c>
      <c r="F238" s="29" t="s">
        <v>33</v>
      </c>
      <c r="G238" s="139">
        <f>G239+G243</f>
        <v>1041.0999999999999</v>
      </c>
      <c r="H238" s="140">
        <f t="shared" si="23"/>
        <v>0</v>
      </c>
      <c r="I238" s="139">
        <f>I239+I243</f>
        <v>1041.0999999999999</v>
      </c>
    </row>
    <row r="239" spans="1:12" ht="45.75" customHeight="1" x14ac:dyDescent="0.2">
      <c r="A239" s="76" t="s">
        <v>37</v>
      </c>
      <c r="B239" s="27">
        <v>650</v>
      </c>
      <c r="C239" s="28">
        <v>8</v>
      </c>
      <c r="D239" s="28">
        <v>1</v>
      </c>
      <c r="E239" s="26" t="s">
        <v>145</v>
      </c>
      <c r="F239" s="29" t="s">
        <v>38</v>
      </c>
      <c r="G239" s="140">
        <v>954.3</v>
      </c>
      <c r="H239" s="140">
        <f t="shared" si="23"/>
        <v>0</v>
      </c>
      <c r="I239" s="140">
        <v>954.3</v>
      </c>
    </row>
    <row r="240" spans="1:12" ht="19.5" customHeight="1" x14ac:dyDescent="0.2">
      <c r="A240" s="76" t="s">
        <v>39</v>
      </c>
      <c r="B240" s="27">
        <v>650</v>
      </c>
      <c r="C240" s="28">
        <v>8</v>
      </c>
      <c r="D240" s="28">
        <v>1</v>
      </c>
      <c r="E240" s="26" t="s">
        <v>145</v>
      </c>
      <c r="F240" s="29" t="s">
        <v>40</v>
      </c>
      <c r="G240" s="140">
        <f>G241+G242</f>
        <v>954.30000000000007</v>
      </c>
      <c r="H240" s="140">
        <f t="shared" si="23"/>
        <v>0</v>
      </c>
      <c r="I240" s="140">
        <f>I241+I242</f>
        <v>954.30000000000007</v>
      </c>
    </row>
    <row r="241" spans="1:9" ht="19.5" customHeight="1" x14ac:dyDescent="0.2">
      <c r="A241" s="76" t="s">
        <v>67</v>
      </c>
      <c r="B241" s="27">
        <v>650</v>
      </c>
      <c r="C241" s="28">
        <v>8</v>
      </c>
      <c r="D241" s="28">
        <v>1</v>
      </c>
      <c r="E241" s="26" t="s">
        <v>145</v>
      </c>
      <c r="F241" s="29">
        <v>111</v>
      </c>
      <c r="G241" s="139">
        <f>739.2+4</f>
        <v>743.2</v>
      </c>
      <c r="H241" s="140">
        <f t="shared" si="23"/>
        <v>0</v>
      </c>
      <c r="I241" s="139">
        <f>4+739.2</f>
        <v>743.2</v>
      </c>
    </row>
    <row r="242" spans="1:9" ht="36.75" customHeight="1" x14ac:dyDescent="0.2">
      <c r="A242" s="76" t="s">
        <v>68</v>
      </c>
      <c r="B242" s="27">
        <v>650</v>
      </c>
      <c r="C242" s="28">
        <v>8</v>
      </c>
      <c r="D242" s="28">
        <v>1</v>
      </c>
      <c r="E242" s="26" t="s">
        <v>145</v>
      </c>
      <c r="F242" s="29">
        <v>119</v>
      </c>
      <c r="G242" s="139">
        <v>211.1</v>
      </c>
      <c r="H242" s="140">
        <f t="shared" si="23"/>
        <v>0</v>
      </c>
      <c r="I242" s="139">
        <v>211.1</v>
      </c>
    </row>
    <row r="243" spans="1:9" ht="30" customHeight="1" x14ac:dyDescent="0.2">
      <c r="A243" s="76" t="s">
        <v>76</v>
      </c>
      <c r="B243" s="27">
        <v>650</v>
      </c>
      <c r="C243" s="28">
        <v>8</v>
      </c>
      <c r="D243" s="28">
        <v>1</v>
      </c>
      <c r="E243" s="26" t="s">
        <v>145</v>
      </c>
      <c r="F243" s="29" t="s">
        <v>34</v>
      </c>
      <c r="G243" s="139">
        <f>G244</f>
        <v>86.8</v>
      </c>
      <c r="H243" s="140">
        <f t="shared" si="23"/>
        <v>0</v>
      </c>
      <c r="I243" s="139">
        <f>I244</f>
        <v>86.8</v>
      </c>
    </row>
    <row r="244" spans="1:9" ht="30" customHeight="1" x14ac:dyDescent="0.2">
      <c r="A244" s="76" t="s">
        <v>35</v>
      </c>
      <c r="B244" s="27">
        <v>650</v>
      </c>
      <c r="C244" s="28">
        <v>8</v>
      </c>
      <c r="D244" s="28">
        <v>1</v>
      </c>
      <c r="E244" s="26" t="s">
        <v>145</v>
      </c>
      <c r="F244" s="29" t="s">
        <v>36</v>
      </c>
      <c r="G244" s="139">
        <f>G245</f>
        <v>86.8</v>
      </c>
      <c r="H244" s="140">
        <f t="shared" si="23"/>
        <v>0</v>
      </c>
      <c r="I244" s="139">
        <f>I245</f>
        <v>86.8</v>
      </c>
    </row>
    <row r="245" spans="1:9" ht="30" customHeight="1" x14ac:dyDescent="0.2">
      <c r="A245" s="76" t="s">
        <v>27</v>
      </c>
      <c r="B245" s="27">
        <v>650</v>
      </c>
      <c r="C245" s="28">
        <v>8</v>
      </c>
      <c r="D245" s="28">
        <v>1</v>
      </c>
      <c r="E245" s="26" t="s">
        <v>145</v>
      </c>
      <c r="F245" s="29">
        <v>244</v>
      </c>
      <c r="G245" s="140">
        <v>86.8</v>
      </c>
      <c r="H245" s="140">
        <f t="shared" si="23"/>
        <v>0</v>
      </c>
      <c r="I245" s="140">
        <v>86.8</v>
      </c>
    </row>
    <row r="246" spans="1:9" ht="22.5" x14ac:dyDescent="0.2">
      <c r="A246" s="76" t="s">
        <v>197</v>
      </c>
      <c r="B246" s="27">
        <v>650</v>
      </c>
      <c r="C246" s="28">
        <v>8</v>
      </c>
      <c r="D246" s="28">
        <v>1</v>
      </c>
      <c r="E246" s="36" t="s">
        <v>192</v>
      </c>
      <c r="F246" s="29"/>
      <c r="G246" s="140">
        <f>G247</f>
        <v>127.6</v>
      </c>
      <c r="H246" s="140">
        <f t="shared" si="23"/>
        <v>0</v>
      </c>
      <c r="I246" s="140">
        <f>I247</f>
        <v>127.6</v>
      </c>
    </row>
    <row r="247" spans="1:9" ht="22.5" x14ac:dyDescent="0.2">
      <c r="A247" s="76" t="s">
        <v>76</v>
      </c>
      <c r="B247" s="27">
        <v>650</v>
      </c>
      <c r="C247" s="28">
        <v>8</v>
      </c>
      <c r="D247" s="28">
        <v>1</v>
      </c>
      <c r="E247" s="53" t="s">
        <v>192</v>
      </c>
      <c r="F247" s="29">
        <v>200</v>
      </c>
      <c r="G247" s="140">
        <f>G249</f>
        <v>127.6</v>
      </c>
      <c r="H247" s="140">
        <f t="shared" si="23"/>
        <v>0</v>
      </c>
      <c r="I247" s="140">
        <f>I249</f>
        <v>127.6</v>
      </c>
    </row>
    <row r="248" spans="1:9" ht="22.5" x14ac:dyDescent="0.2">
      <c r="A248" s="76" t="s">
        <v>35</v>
      </c>
      <c r="B248" s="27">
        <v>650</v>
      </c>
      <c r="C248" s="28">
        <v>8</v>
      </c>
      <c r="D248" s="28">
        <v>1</v>
      </c>
      <c r="E248" s="36" t="s">
        <v>192</v>
      </c>
      <c r="F248" s="29">
        <v>240</v>
      </c>
      <c r="G248" s="140">
        <f>G249</f>
        <v>127.6</v>
      </c>
      <c r="H248" s="140">
        <f t="shared" si="23"/>
        <v>0</v>
      </c>
      <c r="I248" s="140">
        <f>I249</f>
        <v>127.6</v>
      </c>
    </row>
    <row r="249" spans="1:9" ht="22.5" x14ac:dyDescent="0.2">
      <c r="A249" s="76" t="s">
        <v>27</v>
      </c>
      <c r="B249" s="27">
        <v>650</v>
      </c>
      <c r="C249" s="28">
        <v>8</v>
      </c>
      <c r="D249" s="28">
        <v>1</v>
      </c>
      <c r="E249" s="36" t="s">
        <v>192</v>
      </c>
      <c r="F249" s="29">
        <v>244</v>
      </c>
      <c r="G249" s="140">
        <v>127.6</v>
      </c>
      <c r="H249" s="140">
        <f t="shared" si="23"/>
        <v>0</v>
      </c>
      <c r="I249" s="140">
        <f>G249</f>
        <v>127.6</v>
      </c>
    </row>
    <row r="250" spans="1:9" ht="33.75" x14ac:dyDescent="0.2">
      <c r="A250" s="76" t="s">
        <v>198</v>
      </c>
      <c r="B250" s="27">
        <v>650</v>
      </c>
      <c r="C250" s="28">
        <v>8</v>
      </c>
      <c r="D250" s="28">
        <v>1</v>
      </c>
      <c r="E250" s="36" t="s">
        <v>193</v>
      </c>
      <c r="F250" s="29"/>
      <c r="G250" s="139">
        <f>G251</f>
        <v>6.71</v>
      </c>
      <c r="H250" s="140">
        <f t="shared" si="23"/>
        <v>0</v>
      </c>
      <c r="I250" s="139">
        <f>I251</f>
        <v>6.71</v>
      </c>
    </row>
    <row r="251" spans="1:9" ht="22.5" x14ac:dyDescent="0.2">
      <c r="A251" s="76" t="s">
        <v>76</v>
      </c>
      <c r="B251" s="27">
        <v>650</v>
      </c>
      <c r="C251" s="28">
        <v>8</v>
      </c>
      <c r="D251" s="28">
        <v>1</v>
      </c>
      <c r="E251" s="53" t="s">
        <v>193</v>
      </c>
      <c r="F251" s="29">
        <v>200</v>
      </c>
      <c r="G251" s="140">
        <f>G252</f>
        <v>6.71</v>
      </c>
      <c r="H251" s="140">
        <f t="shared" si="23"/>
        <v>0</v>
      </c>
      <c r="I251" s="140">
        <f>I252</f>
        <v>6.71</v>
      </c>
    </row>
    <row r="252" spans="1:9" ht="22.5" x14ac:dyDescent="0.2">
      <c r="A252" s="76" t="s">
        <v>35</v>
      </c>
      <c r="B252" s="27">
        <v>650</v>
      </c>
      <c r="C252" s="28">
        <v>8</v>
      </c>
      <c r="D252" s="28">
        <v>1</v>
      </c>
      <c r="E252" s="36" t="s">
        <v>193</v>
      </c>
      <c r="F252" s="29">
        <v>240</v>
      </c>
      <c r="G252" s="140">
        <f>G253</f>
        <v>6.71</v>
      </c>
      <c r="H252" s="140">
        <f t="shared" si="23"/>
        <v>0</v>
      </c>
      <c r="I252" s="140">
        <f>I253</f>
        <v>6.71</v>
      </c>
    </row>
    <row r="253" spans="1:9" ht="22.5" x14ac:dyDescent="0.2">
      <c r="A253" s="76" t="s">
        <v>27</v>
      </c>
      <c r="B253" s="27">
        <v>650</v>
      </c>
      <c r="C253" s="28">
        <v>8</v>
      </c>
      <c r="D253" s="28">
        <v>1</v>
      </c>
      <c r="E253" s="36" t="s">
        <v>193</v>
      </c>
      <c r="F253" s="29">
        <v>244</v>
      </c>
      <c r="G253" s="140">
        <v>6.71</v>
      </c>
      <c r="H253" s="140">
        <f t="shared" si="23"/>
        <v>0</v>
      </c>
      <c r="I253" s="140">
        <f>G253</f>
        <v>6.71</v>
      </c>
    </row>
    <row r="254" spans="1:9" ht="11.25" customHeight="1" x14ac:dyDescent="0.2">
      <c r="A254" s="75" t="s">
        <v>58</v>
      </c>
      <c r="B254" s="27">
        <v>650</v>
      </c>
      <c r="C254" s="28">
        <v>8</v>
      </c>
      <c r="D254" s="28">
        <v>1</v>
      </c>
      <c r="E254" s="26" t="s">
        <v>152</v>
      </c>
      <c r="F254" s="29" t="s">
        <v>33</v>
      </c>
      <c r="G254" s="140">
        <f>G255</f>
        <v>18</v>
      </c>
      <c r="H254" s="140">
        <f t="shared" si="23"/>
        <v>0</v>
      </c>
      <c r="I254" s="140">
        <f>I255</f>
        <v>18</v>
      </c>
    </row>
    <row r="255" spans="1:9" ht="26.25" customHeight="1" x14ac:dyDescent="0.2">
      <c r="A255" s="75" t="s">
        <v>153</v>
      </c>
      <c r="B255" s="27">
        <v>650</v>
      </c>
      <c r="C255" s="28">
        <v>8</v>
      </c>
      <c r="D255" s="28">
        <v>1</v>
      </c>
      <c r="E255" s="26" t="s">
        <v>154</v>
      </c>
      <c r="F255" s="29" t="s">
        <v>33</v>
      </c>
      <c r="G255" s="140">
        <f>G256</f>
        <v>18</v>
      </c>
      <c r="H255" s="140">
        <f t="shared" si="23"/>
        <v>0</v>
      </c>
      <c r="I255" s="140">
        <f>I256</f>
        <v>18</v>
      </c>
    </row>
    <row r="256" spans="1:9" ht="22.5" customHeight="1" x14ac:dyDescent="0.2">
      <c r="A256" s="76" t="s">
        <v>146</v>
      </c>
      <c r="B256" s="27">
        <v>650</v>
      </c>
      <c r="C256" s="28">
        <v>8</v>
      </c>
      <c r="D256" s="28">
        <v>1</v>
      </c>
      <c r="E256" s="16" t="s">
        <v>151</v>
      </c>
      <c r="F256" s="29"/>
      <c r="G256" s="140">
        <f>G257</f>
        <v>18</v>
      </c>
      <c r="H256" s="140">
        <f t="shared" si="23"/>
        <v>0</v>
      </c>
      <c r="I256" s="140">
        <f>I257</f>
        <v>18</v>
      </c>
    </row>
    <row r="257" spans="1:11" ht="26.25" customHeight="1" x14ac:dyDescent="0.2">
      <c r="A257" s="76" t="s">
        <v>76</v>
      </c>
      <c r="B257" s="27">
        <v>650</v>
      </c>
      <c r="C257" s="28">
        <v>8</v>
      </c>
      <c r="D257" s="28">
        <v>1</v>
      </c>
      <c r="E257" s="16" t="s">
        <v>151</v>
      </c>
      <c r="F257" s="29">
        <v>200</v>
      </c>
      <c r="G257" s="140">
        <f>G258</f>
        <v>18</v>
      </c>
      <c r="H257" s="140">
        <f t="shared" si="23"/>
        <v>0</v>
      </c>
      <c r="I257" s="140">
        <f>I258</f>
        <v>18</v>
      </c>
    </row>
    <row r="258" spans="1:11" ht="26.25" customHeight="1" x14ac:dyDescent="0.2">
      <c r="A258" s="76" t="s">
        <v>35</v>
      </c>
      <c r="B258" s="27">
        <v>650</v>
      </c>
      <c r="C258" s="28">
        <v>8</v>
      </c>
      <c r="D258" s="28">
        <v>1</v>
      </c>
      <c r="E258" s="16" t="s">
        <v>151</v>
      </c>
      <c r="F258" s="29">
        <v>240</v>
      </c>
      <c r="G258" s="140">
        <f>G259</f>
        <v>18</v>
      </c>
      <c r="H258" s="140">
        <f t="shared" si="23"/>
        <v>0</v>
      </c>
      <c r="I258" s="140">
        <f>I259</f>
        <v>18</v>
      </c>
    </row>
    <row r="259" spans="1:11" ht="26.25" customHeight="1" x14ac:dyDescent="0.2">
      <c r="A259" s="76" t="s">
        <v>27</v>
      </c>
      <c r="B259" s="27">
        <v>650</v>
      </c>
      <c r="C259" s="28">
        <v>8</v>
      </c>
      <c r="D259" s="28">
        <v>1</v>
      </c>
      <c r="E259" s="16" t="s">
        <v>151</v>
      </c>
      <c r="F259" s="29">
        <v>244</v>
      </c>
      <c r="G259" s="140">
        <f>18</f>
        <v>18</v>
      </c>
      <c r="H259" s="140">
        <f t="shared" si="23"/>
        <v>0</v>
      </c>
      <c r="I259" s="140">
        <f>18</f>
        <v>18</v>
      </c>
    </row>
    <row r="260" spans="1:11" ht="11.25" customHeight="1" x14ac:dyDescent="0.2">
      <c r="A260" s="197" t="s">
        <v>24</v>
      </c>
      <c r="B260" s="198">
        <v>650</v>
      </c>
      <c r="C260" s="199">
        <v>11</v>
      </c>
      <c r="D260" s="199">
        <v>0</v>
      </c>
      <c r="E260" s="200" t="s">
        <v>33</v>
      </c>
      <c r="F260" s="201" t="s">
        <v>33</v>
      </c>
      <c r="G260" s="202">
        <f>G261</f>
        <v>6958.0999999999995</v>
      </c>
      <c r="H260" s="203">
        <f t="shared" si="23"/>
        <v>-342.6885599999996</v>
      </c>
      <c r="I260" s="202">
        <f>I261</f>
        <v>6615.4114399999999</v>
      </c>
      <c r="K260" s="216"/>
    </row>
    <row r="261" spans="1:11" ht="11.25" customHeight="1" x14ac:dyDescent="0.2">
      <c r="A261" s="74" t="s">
        <v>19</v>
      </c>
      <c r="B261" s="27">
        <v>650</v>
      </c>
      <c r="C261" s="28">
        <v>11</v>
      </c>
      <c r="D261" s="28">
        <v>1</v>
      </c>
      <c r="E261" s="26" t="s">
        <v>33</v>
      </c>
      <c r="F261" s="29" t="s">
        <v>33</v>
      </c>
      <c r="G261" s="139">
        <f>G262</f>
        <v>6958.0999999999995</v>
      </c>
      <c r="H261" s="140">
        <f t="shared" si="23"/>
        <v>-342.6885599999996</v>
      </c>
      <c r="I261" s="139">
        <f>I262</f>
        <v>6615.4114399999999</v>
      </c>
    </row>
    <row r="262" spans="1:11" ht="39" customHeight="1" x14ac:dyDescent="0.2">
      <c r="A262" s="75" t="s">
        <v>141</v>
      </c>
      <c r="B262" s="27">
        <v>650</v>
      </c>
      <c r="C262" s="28">
        <v>11</v>
      </c>
      <c r="D262" s="28">
        <v>1</v>
      </c>
      <c r="E262" s="26" t="s">
        <v>140</v>
      </c>
      <c r="F262" s="29" t="s">
        <v>33</v>
      </c>
      <c r="G262" s="170">
        <f>G263</f>
        <v>6958.0999999999995</v>
      </c>
      <c r="H262" s="140">
        <f t="shared" si="23"/>
        <v>-342.6885599999996</v>
      </c>
      <c r="I262" s="170">
        <f>I263</f>
        <v>6615.4114399999999</v>
      </c>
    </row>
    <row r="263" spans="1:11" ht="16.5" customHeight="1" x14ac:dyDescent="0.2">
      <c r="A263" s="75" t="s">
        <v>155</v>
      </c>
      <c r="B263" s="27">
        <v>650</v>
      </c>
      <c r="C263" s="28">
        <v>11</v>
      </c>
      <c r="D263" s="28">
        <v>1</v>
      </c>
      <c r="E263" s="26" t="s">
        <v>157</v>
      </c>
      <c r="F263" s="29" t="s">
        <v>33</v>
      </c>
      <c r="G263" s="139">
        <f>G264</f>
        <v>6958.0999999999995</v>
      </c>
      <c r="H263" s="140">
        <f t="shared" si="23"/>
        <v>-342.6885599999996</v>
      </c>
      <c r="I263" s="139">
        <f>I264</f>
        <v>6615.4114399999999</v>
      </c>
    </row>
    <row r="264" spans="1:11" ht="31.5" customHeight="1" x14ac:dyDescent="0.2">
      <c r="A264" s="75" t="s">
        <v>156</v>
      </c>
      <c r="B264" s="27">
        <v>650</v>
      </c>
      <c r="C264" s="28">
        <v>11</v>
      </c>
      <c r="D264" s="28">
        <v>1</v>
      </c>
      <c r="E264" s="26" t="s">
        <v>158</v>
      </c>
      <c r="F264" s="29"/>
      <c r="G264" s="139">
        <f>G265</f>
        <v>6958.0999999999995</v>
      </c>
      <c r="H264" s="140">
        <f t="shared" si="23"/>
        <v>-342.6885599999996</v>
      </c>
      <c r="I264" s="139">
        <f>I265</f>
        <v>6615.4114399999999</v>
      </c>
    </row>
    <row r="265" spans="1:11" ht="45.75" customHeight="1" x14ac:dyDescent="0.2">
      <c r="A265" s="75" t="s">
        <v>52</v>
      </c>
      <c r="B265" s="27">
        <v>650</v>
      </c>
      <c r="C265" s="28">
        <v>11</v>
      </c>
      <c r="D265" s="28">
        <v>1</v>
      </c>
      <c r="E265" s="26" t="s">
        <v>159</v>
      </c>
      <c r="F265" s="29" t="s">
        <v>33</v>
      </c>
      <c r="G265" s="139">
        <f>G266+G271+G274</f>
        <v>6958.0999999999995</v>
      </c>
      <c r="H265" s="140">
        <f t="shared" si="23"/>
        <v>-342.6885599999996</v>
      </c>
      <c r="I265" s="139">
        <f>I266+I271+I274</f>
        <v>6615.4114399999999</v>
      </c>
    </row>
    <row r="266" spans="1:11" ht="45" customHeight="1" x14ac:dyDescent="0.2">
      <c r="A266" s="76" t="s">
        <v>37</v>
      </c>
      <c r="B266" s="27">
        <v>650</v>
      </c>
      <c r="C266" s="28">
        <v>11</v>
      </c>
      <c r="D266" s="28">
        <v>1</v>
      </c>
      <c r="E266" s="26" t="s">
        <v>159</v>
      </c>
      <c r="F266" s="29" t="s">
        <v>38</v>
      </c>
      <c r="G266" s="139">
        <v>6157.9</v>
      </c>
      <c r="H266" s="140">
        <f t="shared" si="23"/>
        <v>-387.69904999999926</v>
      </c>
      <c r="I266" s="139">
        <f>I267</f>
        <v>5770.2009500000004</v>
      </c>
    </row>
    <row r="267" spans="1:11" x14ac:dyDescent="0.2">
      <c r="A267" s="76" t="s">
        <v>39</v>
      </c>
      <c r="B267" s="27">
        <v>650</v>
      </c>
      <c r="C267" s="28">
        <v>11</v>
      </c>
      <c r="D267" s="28">
        <v>1</v>
      </c>
      <c r="E267" s="26" t="s">
        <v>159</v>
      </c>
      <c r="F267" s="29" t="s">
        <v>40</v>
      </c>
      <c r="G267" s="140">
        <f>G268+G269+G270</f>
        <v>6157.9</v>
      </c>
      <c r="H267" s="140">
        <f t="shared" si="23"/>
        <v>-387.69904999999926</v>
      </c>
      <c r="I267" s="140">
        <f>I268+I269+I270</f>
        <v>5770.2009500000004</v>
      </c>
    </row>
    <row r="268" spans="1:11" x14ac:dyDescent="0.2">
      <c r="A268" s="76" t="s">
        <v>67</v>
      </c>
      <c r="B268" s="27">
        <v>650</v>
      </c>
      <c r="C268" s="28">
        <v>11</v>
      </c>
      <c r="D268" s="28">
        <v>1</v>
      </c>
      <c r="E268" s="26" t="s">
        <v>159</v>
      </c>
      <c r="F268" s="29">
        <v>111</v>
      </c>
      <c r="G268" s="139">
        <f>4590+19</f>
        <v>4609</v>
      </c>
      <c r="H268" s="140">
        <f t="shared" si="23"/>
        <v>-379</v>
      </c>
      <c r="I268" s="139">
        <f>4211+19</f>
        <v>4230</v>
      </c>
    </row>
    <row r="269" spans="1:11" ht="22.5" x14ac:dyDescent="0.2">
      <c r="A269" s="76" t="s">
        <v>29</v>
      </c>
      <c r="B269" s="27">
        <v>650</v>
      </c>
      <c r="C269" s="28">
        <v>11</v>
      </c>
      <c r="D269" s="28">
        <v>1</v>
      </c>
      <c r="E269" s="26" t="s">
        <v>159</v>
      </c>
      <c r="F269" s="29">
        <v>112</v>
      </c>
      <c r="G269" s="139">
        <v>160</v>
      </c>
      <c r="H269" s="140">
        <f t="shared" si="23"/>
        <v>-108.69905</v>
      </c>
      <c r="I269" s="139">
        <v>51.30095</v>
      </c>
    </row>
    <row r="270" spans="1:11" ht="33.75" x14ac:dyDescent="0.2">
      <c r="A270" s="76" t="s">
        <v>68</v>
      </c>
      <c r="B270" s="27">
        <v>650</v>
      </c>
      <c r="C270" s="28">
        <v>11</v>
      </c>
      <c r="D270" s="28">
        <v>1</v>
      </c>
      <c r="E270" s="26" t="s">
        <v>159</v>
      </c>
      <c r="F270" s="29">
        <v>119</v>
      </c>
      <c r="G270" s="139">
        <v>1388.9</v>
      </c>
      <c r="H270" s="140">
        <f t="shared" si="23"/>
        <v>100</v>
      </c>
      <c r="I270" s="139">
        <v>1488.9</v>
      </c>
    </row>
    <row r="271" spans="1:11" ht="22.5" customHeight="1" x14ac:dyDescent="0.2">
      <c r="A271" s="76" t="s">
        <v>76</v>
      </c>
      <c r="B271" s="27">
        <v>650</v>
      </c>
      <c r="C271" s="28">
        <v>11</v>
      </c>
      <c r="D271" s="28">
        <v>1</v>
      </c>
      <c r="E271" s="26" t="s">
        <v>159</v>
      </c>
      <c r="F271" s="29" t="s">
        <v>34</v>
      </c>
      <c r="G271" s="140">
        <f>G272</f>
        <v>777.8</v>
      </c>
      <c r="H271" s="140">
        <f t="shared" si="23"/>
        <v>45.010490000000118</v>
      </c>
      <c r="I271" s="140">
        <f>I272</f>
        <v>822.81049000000007</v>
      </c>
    </row>
    <row r="272" spans="1:11" ht="22.5" x14ac:dyDescent="0.2">
      <c r="A272" s="76" t="s">
        <v>35</v>
      </c>
      <c r="B272" s="27">
        <v>650</v>
      </c>
      <c r="C272" s="28">
        <v>11</v>
      </c>
      <c r="D272" s="28">
        <v>1</v>
      </c>
      <c r="E272" s="26" t="s">
        <v>159</v>
      </c>
      <c r="F272" s="29" t="s">
        <v>36</v>
      </c>
      <c r="G272" s="140">
        <f>G273</f>
        <v>777.8</v>
      </c>
      <c r="H272" s="140">
        <f t="shared" si="23"/>
        <v>45.010490000000118</v>
      </c>
      <c r="I272" s="140">
        <f>I273</f>
        <v>822.81049000000007</v>
      </c>
    </row>
    <row r="273" spans="1:13" ht="22.5" x14ac:dyDescent="0.2">
      <c r="A273" s="76" t="s">
        <v>27</v>
      </c>
      <c r="B273" s="27">
        <v>650</v>
      </c>
      <c r="C273" s="28">
        <v>11</v>
      </c>
      <c r="D273" s="28">
        <v>1</v>
      </c>
      <c r="E273" s="26" t="s">
        <v>159</v>
      </c>
      <c r="F273" s="29">
        <v>244</v>
      </c>
      <c r="G273" s="140">
        <v>777.8</v>
      </c>
      <c r="H273" s="140">
        <f t="shared" si="23"/>
        <v>45.010490000000118</v>
      </c>
      <c r="I273" s="140">
        <f>10.2+708.61049+41+18+20+25</f>
        <v>822.81049000000007</v>
      </c>
    </row>
    <row r="274" spans="1:13" ht="11.25" customHeight="1" x14ac:dyDescent="0.2">
      <c r="A274" s="76" t="s">
        <v>43</v>
      </c>
      <c r="B274" s="27">
        <v>650</v>
      </c>
      <c r="C274" s="28">
        <v>11</v>
      </c>
      <c r="D274" s="28">
        <v>1</v>
      </c>
      <c r="E274" s="26" t="s">
        <v>159</v>
      </c>
      <c r="F274" s="29" t="s">
        <v>44</v>
      </c>
      <c r="G274" s="140">
        <f>G275</f>
        <v>22.4</v>
      </c>
      <c r="H274" s="140">
        <f t="shared" si="23"/>
        <v>0</v>
      </c>
      <c r="I274" s="140">
        <f>I275</f>
        <v>22.4</v>
      </c>
    </row>
    <row r="275" spans="1:13" x14ac:dyDescent="0.2">
      <c r="A275" s="76" t="s">
        <v>45</v>
      </c>
      <c r="B275" s="27">
        <v>650</v>
      </c>
      <c r="C275" s="28">
        <v>11</v>
      </c>
      <c r="D275" s="28">
        <v>1</v>
      </c>
      <c r="E275" s="26" t="s">
        <v>159</v>
      </c>
      <c r="F275" s="29" t="s">
        <v>46</v>
      </c>
      <c r="G275" s="140">
        <f>G276+G277</f>
        <v>22.4</v>
      </c>
      <c r="H275" s="140">
        <f t="shared" si="23"/>
        <v>0</v>
      </c>
      <c r="I275" s="140">
        <f>I276+I277</f>
        <v>22.4</v>
      </c>
    </row>
    <row r="276" spans="1:13" ht="14.25" customHeight="1" x14ac:dyDescent="0.2">
      <c r="A276" s="76" t="s">
        <v>69</v>
      </c>
      <c r="B276" s="27">
        <v>650</v>
      </c>
      <c r="C276" s="28">
        <v>11</v>
      </c>
      <c r="D276" s="28">
        <v>1</v>
      </c>
      <c r="E276" s="26" t="s">
        <v>159</v>
      </c>
      <c r="F276" s="29">
        <v>851</v>
      </c>
      <c r="G276" s="140">
        <v>15.3</v>
      </c>
      <c r="H276" s="140">
        <f t="shared" si="23"/>
        <v>0</v>
      </c>
      <c r="I276" s="140">
        <f>G276</f>
        <v>15.3</v>
      </c>
    </row>
    <row r="277" spans="1:13" ht="12" customHeight="1" x14ac:dyDescent="0.2">
      <c r="A277" s="76" t="s">
        <v>79</v>
      </c>
      <c r="B277" s="27">
        <v>650</v>
      </c>
      <c r="C277" s="28">
        <v>11</v>
      </c>
      <c r="D277" s="28">
        <v>1</v>
      </c>
      <c r="E277" s="26" t="s">
        <v>159</v>
      </c>
      <c r="F277" s="29">
        <v>853</v>
      </c>
      <c r="G277" s="140">
        <v>7.1</v>
      </c>
      <c r="H277" s="140">
        <f t="shared" si="23"/>
        <v>0</v>
      </c>
      <c r="I277" s="140">
        <f>G277</f>
        <v>7.1</v>
      </c>
    </row>
    <row r="278" spans="1:13" ht="13.5" customHeight="1" x14ac:dyDescent="0.2">
      <c r="A278" s="160" t="s">
        <v>71</v>
      </c>
      <c r="B278" s="160"/>
      <c r="C278" s="42"/>
      <c r="D278" s="42"/>
      <c r="E278" s="43"/>
      <c r="F278" s="44"/>
      <c r="G278" s="161">
        <f>G8+G104+G117+G161+G191+G226+G233+G260</f>
        <v>36137.99</v>
      </c>
      <c r="H278" s="161">
        <v>-902.1</v>
      </c>
      <c r="I278" s="161">
        <f>I8+I104+I117+I161+I191+I226+I233+I260</f>
        <v>35230.343399999998</v>
      </c>
      <c r="K278" s="221"/>
      <c r="L278" s="221"/>
      <c r="M278" s="21"/>
    </row>
    <row r="279" spans="1:13" x14ac:dyDescent="0.2">
      <c r="G279" s="10"/>
      <c r="H279" s="63"/>
      <c r="I279" s="24"/>
    </row>
    <row r="280" spans="1:13" s="19" customFormat="1" x14ac:dyDescent="0.2">
      <c r="A280" s="1"/>
      <c r="B280" s="1"/>
      <c r="C280" s="20"/>
      <c r="D280" s="20"/>
      <c r="E280" s="3"/>
      <c r="F280" s="21"/>
      <c r="G280" s="10"/>
      <c r="H280" s="25"/>
      <c r="I280" s="55"/>
      <c r="K280" s="219"/>
      <c r="L280" s="219"/>
      <c r="M280" s="219"/>
    </row>
    <row r="281" spans="1:13" x14ac:dyDescent="0.2">
      <c r="I281" s="162"/>
      <c r="L281" s="220"/>
    </row>
    <row r="283" spans="1:13" x14ac:dyDescent="0.2">
      <c r="G283" s="61"/>
      <c r="H283" s="61"/>
      <c r="I283" s="61"/>
    </row>
    <row r="284" spans="1:13" x14ac:dyDescent="0.2">
      <c r="H284" s="162"/>
      <c r="I284" s="25"/>
    </row>
  </sheetData>
  <autoFilter ref="A7:G278">
    <filterColumn colId="2">
      <customFilters>
        <customFilter operator="notEqual" val=" "/>
      </customFilters>
    </filterColumn>
  </autoFilter>
  <mergeCells count="4">
    <mergeCell ref="F3:G3"/>
    <mergeCell ref="H3:I3"/>
    <mergeCell ref="A4:I4"/>
    <mergeCell ref="H1:I1"/>
  </mergeCells>
  <pageMargins left="0" right="0" top="0" bottom="0" header="0" footer="0"/>
  <pageSetup paperSize="9"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workbookViewId="0">
      <selection activeCell="H7" sqref="H7"/>
    </sheetView>
  </sheetViews>
  <sheetFormatPr defaultRowHeight="15" x14ac:dyDescent="0.25"/>
  <cols>
    <col min="2" max="2" width="79.85546875" customWidth="1"/>
    <col min="3" max="3" width="23" customWidth="1"/>
    <col min="4" max="4" width="16.140625" customWidth="1"/>
    <col min="5" max="5" width="15.42578125" customWidth="1"/>
  </cols>
  <sheetData>
    <row r="1" spans="1:5" ht="42" customHeight="1" x14ac:dyDescent="0.25">
      <c r="D1" s="224" t="s">
        <v>376</v>
      </c>
      <c r="E1" s="224"/>
    </row>
    <row r="2" spans="1:5" x14ac:dyDescent="0.25">
      <c r="D2" s="100"/>
      <c r="E2" s="100"/>
    </row>
    <row r="3" spans="1:5" ht="42" customHeight="1" x14ac:dyDescent="0.25">
      <c r="A3" s="121"/>
      <c r="B3" s="122"/>
      <c r="D3" s="224" t="s">
        <v>292</v>
      </c>
      <c r="E3" s="224"/>
    </row>
    <row r="4" spans="1:5" ht="15.75" x14ac:dyDescent="0.25">
      <c r="A4" s="227" t="s">
        <v>293</v>
      </c>
      <c r="B4" s="227"/>
      <c r="C4" s="227"/>
      <c r="D4" s="227"/>
      <c r="E4" s="227"/>
    </row>
    <row r="5" spans="1:5" ht="15.75" x14ac:dyDescent="0.25">
      <c r="A5" s="123"/>
      <c r="B5" s="124"/>
      <c r="E5" s="125" t="s">
        <v>294</v>
      </c>
    </row>
    <row r="6" spans="1:5" ht="51" customHeight="1" x14ac:dyDescent="0.25">
      <c r="A6" s="107" t="s">
        <v>295</v>
      </c>
      <c r="B6" s="107" t="s">
        <v>296</v>
      </c>
      <c r="C6" s="56" t="s">
        <v>335</v>
      </c>
      <c r="D6" s="135" t="s">
        <v>190</v>
      </c>
      <c r="E6" s="56" t="s">
        <v>191</v>
      </c>
    </row>
    <row r="7" spans="1:5" x14ac:dyDescent="0.25">
      <c r="A7" s="107">
        <v>1</v>
      </c>
      <c r="B7" s="107">
        <v>2</v>
      </c>
      <c r="C7" s="56">
        <v>3</v>
      </c>
      <c r="D7" s="56">
        <v>4</v>
      </c>
      <c r="E7" s="56">
        <v>5</v>
      </c>
    </row>
    <row r="8" spans="1:5" x14ac:dyDescent="0.25">
      <c r="A8" s="126" t="s">
        <v>297</v>
      </c>
      <c r="B8" s="127" t="s">
        <v>298</v>
      </c>
      <c r="C8" s="136">
        <v>3013.2</v>
      </c>
      <c r="D8" s="185">
        <v>9.9279999999999993E-2</v>
      </c>
      <c r="E8" s="185">
        <f>C8+D8</f>
        <v>3013.2992799999997</v>
      </c>
    </row>
    <row r="9" spans="1:5" x14ac:dyDescent="0.25">
      <c r="A9" s="126" t="s">
        <v>299</v>
      </c>
      <c r="B9" s="128" t="s">
        <v>300</v>
      </c>
      <c r="C9" s="136">
        <f>SUM(C10:C16)</f>
        <v>1885.6</v>
      </c>
      <c r="D9" s="185">
        <f t="shared" ref="D9" si="0">SUM(D10:D16)</f>
        <v>58.573</v>
      </c>
      <c r="E9" s="185">
        <f>доходы!E9</f>
        <v>1944.2000000000003</v>
      </c>
    </row>
    <row r="10" spans="1:5" ht="33.75" x14ac:dyDescent="0.25">
      <c r="A10" s="129" t="s">
        <v>301</v>
      </c>
      <c r="B10" s="130" t="s">
        <v>302</v>
      </c>
      <c r="C10" s="137">
        <v>0</v>
      </c>
      <c r="D10" s="171">
        <v>0</v>
      </c>
      <c r="E10" s="171">
        <v>0</v>
      </c>
    </row>
    <row r="11" spans="1:5" ht="33.75" x14ac:dyDescent="0.25">
      <c r="A11" s="126" t="s">
        <v>303</v>
      </c>
      <c r="B11" s="130" t="s">
        <v>304</v>
      </c>
      <c r="C11" s="137">
        <v>0</v>
      </c>
      <c r="D11" s="171">
        <v>0</v>
      </c>
      <c r="E11" s="171">
        <v>0</v>
      </c>
    </row>
    <row r="12" spans="1:5" ht="22.5" x14ac:dyDescent="0.25">
      <c r="A12" s="129" t="s">
        <v>305</v>
      </c>
      <c r="B12" s="130" t="s">
        <v>306</v>
      </c>
      <c r="C12" s="137">
        <v>0</v>
      </c>
      <c r="D12" s="171">
        <v>0</v>
      </c>
      <c r="E12" s="171">
        <v>0</v>
      </c>
    </row>
    <row r="13" spans="1:5" ht="33.75" x14ac:dyDescent="0.25">
      <c r="A13" s="129" t="s">
        <v>307</v>
      </c>
      <c r="B13" s="130" t="s">
        <v>308</v>
      </c>
      <c r="C13" s="137">
        <v>0</v>
      </c>
      <c r="D13" s="171">
        <v>0</v>
      </c>
      <c r="E13" s="171">
        <v>0</v>
      </c>
    </row>
    <row r="14" spans="1:5" ht="56.25" x14ac:dyDescent="0.25">
      <c r="A14" s="126" t="s">
        <v>309</v>
      </c>
      <c r="B14" s="130" t="s">
        <v>310</v>
      </c>
      <c r="C14" s="137">
        <v>0</v>
      </c>
      <c r="D14" s="171">
        <v>0</v>
      </c>
      <c r="E14" s="171">
        <v>0</v>
      </c>
    </row>
    <row r="15" spans="1:5" ht="56.25" x14ac:dyDescent="0.25">
      <c r="A15" s="126" t="s">
        <v>311</v>
      </c>
      <c r="B15" s="130" t="s">
        <v>312</v>
      </c>
      <c r="C15" s="137">
        <v>0</v>
      </c>
      <c r="D15" s="171">
        <v>0</v>
      </c>
      <c r="E15" s="171">
        <v>0</v>
      </c>
    </row>
    <row r="16" spans="1:5" ht="22.5" x14ac:dyDescent="0.25">
      <c r="A16" s="126" t="s">
        <v>313</v>
      </c>
      <c r="B16" s="130" t="s">
        <v>314</v>
      </c>
      <c r="C16" s="137">
        <v>1885.6</v>
      </c>
      <c r="D16" s="171">
        <v>58.573</v>
      </c>
      <c r="E16" s="222">
        <f>доходы!E9</f>
        <v>1944.2000000000003</v>
      </c>
    </row>
    <row r="17" spans="1:5" x14ac:dyDescent="0.25">
      <c r="A17" s="126"/>
      <c r="B17" s="131" t="s">
        <v>315</v>
      </c>
      <c r="C17" s="136">
        <f>C8+C9</f>
        <v>4898.7999999999993</v>
      </c>
      <c r="D17" s="185">
        <f>D9+D8</f>
        <v>58.672280000000001</v>
      </c>
      <c r="E17" s="223">
        <v>4957.47228</v>
      </c>
    </row>
    <row r="18" spans="1:5" x14ac:dyDescent="0.25">
      <c r="A18" s="107"/>
      <c r="B18" s="131" t="s">
        <v>316</v>
      </c>
      <c r="C18" s="136">
        <f>C19</f>
        <v>4898.8</v>
      </c>
      <c r="D18" s="185">
        <f t="shared" ref="D18" si="1">D19</f>
        <v>58.7</v>
      </c>
      <c r="E18" s="185">
        <f>C18+D18</f>
        <v>4957.5</v>
      </c>
    </row>
    <row r="19" spans="1:5" x14ac:dyDescent="0.25">
      <c r="A19" s="107"/>
      <c r="B19" s="128" t="s">
        <v>317</v>
      </c>
      <c r="C19" s="137">
        <f>C26</f>
        <v>4898.8</v>
      </c>
      <c r="D19" s="171">
        <f t="shared" ref="D19" si="2">SUM(D20:D26)</f>
        <v>58.7</v>
      </c>
      <c r="E19" s="171">
        <f>C19+D19</f>
        <v>4957.5</v>
      </c>
    </row>
    <row r="20" spans="1:5" ht="22.5" x14ac:dyDescent="0.25">
      <c r="A20" s="126" t="s">
        <v>297</v>
      </c>
      <c r="B20" s="130" t="s">
        <v>318</v>
      </c>
      <c r="C20" s="137">
        <v>0</v>
      </c>
      <c r="D20" s="171">
        <v>0</v>
      </c>
      <c r="E20" s="171">
        <v>0</v>
      </c>
    </row>
    <row r="21" spans="1:5" ht="22.5" x14ac:dyDescent="0.25">
      <c r="A21" s="126" t="s">
        <v>299</v>
      </c>
      <c r="B21" s="130" t="s">
        <v>319</v>
      </c>
      <c r="C21" s="137">
        <v>0</v>
      </c>
      <c r="D21" s="171">
        <v>0</v>
      </c>
      <c r="E21" s="171">
        <v>0</v>
      </c>
    </row>
    <row r="22" spans="1:5" ht="22.5" x14ac:dyDescent="0.25">
      <c r="A22" s="126" t="s">
        <v>320</v>
      </c>
      <c r="B22" s="130" t="s">
        <v>321</v>
      </c>
      <c r="C22" s="137">
        <v>0</v>
      </c>
      <c r="D22" s="171">
        <v>0</v>
      </c>
      <c r="E22" s="171">
        <v>0</v>
      </c>
    </row>
    <row r="23" spans="1:5" x14ac:dyDescent="0.25">
      <c r="A23" s="126" t="s">
        <v>322</v>
      </c>
      <c r="B23" s="130" t="s">
        <v>323</v>
      </c>
      <c r="C23" s="137">
        <v>0</v>
      </c>
      <c r="D23" s="171">
        <v>0</v>
      </c>
      <c r="E23" s="171">
        <v>0</v>
      </c>
    </row>
    <row r="24" spans="1:5" ht="22.5" x14ac:dyDescent="0.25">
      <c r="A24" s="126" t="s">
        <v>324</v>
      </c>
      <c r="B24" s="130" t="s">
        <v>325</v>
      </c>
      <c r="C24" s="137">
        <v>0</v>
      </c>
      <c r="D24" s="171">
        <v>0</v>
      </c>
      <c r="E24" s="171">
        <v>0</v>
      </c>
    </row>
    <row r="25" spans="1:5" ht="22.5" x14ac:dyDescent="0.25">
      <c r="A25" s="126" t="s">
        <v>326</v>
      </c>
      <c r="B25" s="130" t="s">
        <v>327</v>
      </c>
      <c r="C25" s="137">
        <v>0</v>
      </c>
      <c r="D25" s="171">
        <v>0</v>
      </c>
      <c r="E25" s="171">
        <v>0</v>
      </c>
    </row>
    <row r="26" spans="1:5" ht="22.5" x14ac:dyDescent="0.25">
      <c r="A26" s="126" t="s">
        <v>328</v>
      </c>
      <c r="B26" s="130" t="s">
        <v>329</v>
      </c>
      <c r="C26" s="137">
        <v>4898.8</v>
      </c>
      <c r="D26" s="171">
        <v>58.7</v>
      </c>
      <c r="E26" s="171">
        <f>C26+D26</f>
        <v>4957.5</v>
      </c>
    </row>
    <row r="28" spans="1:5" x14ac:dyDescent="0.25">
      <c r="B28" s="138" t="s">
        <v>339</v>
      </c>
      <c r="D28" s="164"/>
    </row>
  </sheetData>
  <mergeCells count="3">
    <mergeCell ref="D1:E1"/>
    <mergeCell ref="D3:E3"/>
    <mergeCell ref="A4:E4"/>
  </mergeCells>
  <pageMargins left="0.7" right="0.7" top="0.75" bottom="0.75" header="0.3" footer="0.3"/>
  <pageSetup paperSize="9" scale="9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workbookViewId="0">
      <selection activeCell="K7" sqref="K7"/>
    </sheetView>
  </sheetViews>
  <sheetFormatPr defaultRowHeight="15" x14ac:dyDescent="0.25"/>
  <cols>
    <col min="1" max="1" width="45.7109375" customWidth="1"/>
    <col min="2" max="2" width="25.28515625" customWidth="1"/>
    <col min="3" max="3" width="19.140625" customWidth="1"/>
    <col min="4" max="4" width="14.5703125" customWidth="1"/>
  </cols>
  <sheetData>
    <row r="1" spans="1:4" ht="62.25" customHeight="1" x14ac:dyDescent="0.25">
      <c r="A1" s="165"/>
      <c r="B1" s="165"/>
      <c r="C1" s="224" t="s">
        <v>377</v>
      </c>
      <c r="D1" s="224"/>
    </row>
    <row r="2" spans="1:4" x14ac:dyDescent="0.25">
      <c r="A2" s="165"/>
      <c r="B2" s="165"/>
      <c r="C2" s="180"/>
      <c r="D2" s="180"/>
    </row>
    <row r="3" spans="1:4" ht="57.75" customHeight="1" x14ac:dyDescent="0.25">
      <c r="A3" s="165"/>
      <c r="B3" s="165"/>
      <c r="C3" s="224" t="s">
        <v>369</v>
      </c>
      <c r="D3" s="224"/>
    </row>
    <row r="5" spans="1:4" x14ac:dyDescent="0.25">
      <c r="A5" s="228" t="s">
        <v>356</v>
      </c>
      <c r="B5" s="228"/>
      <c r="C5" s="228"/>
      <c r="D5" s="228"/>
    </row>
    <row r="6" spans="1:4" x14ac:dyDescent="0.25">
      <c r="A6" s="166"/>
      <c r="B6" s="165"/>
      <c r="C6" s="165"/>
      <c r="D6" s="186" t="s">
        <v>357</v>
      </c>
    </row>
    <row r="7" spans="1:4" ht="57" customHeight="1" x14ac:dyDescent="0.25">
      <c r="A7" s="178" t="s">
        <v>0</v>
      </c>
      <c r="B7" s="172" t="str">
        <f>'разделы 2019 '!F7</f>
        <v>Утверждено решением Совета депутатов сельского поселения Светлый от 18.10.2019 № 62</v>
      </c>
      <c r="C7" s="182" t="s">
        <v>190</v>
      </c>
      <c r="D7" s="181" t="s">
        <v>191</v>
      </c>
    </row>
    <row r="8" spans="1:4" ht="21" customHeight="1" x14ac:dyDescent="0.25">
      <c r="A8" s="172" t="s">
        <v>32</v>
      </c>
      <c r="B8" s="185">
        <v>2769.81</v>
      </c>
      <c r="C8" s="183">
        <f>C13</f>
        <v>-27.1</v>
      </c>
      <c r="D8" s="183">
        <f>B8+C8</f>
        <v>2742.71</v>
      </c>
    </row>
    <row r="9" spans="1:4" x14ac:dyDescent="0.25">
      <c r="A9" s="229" t="s">
        <v>358</v>
      </c>
      <c r="B9" s="230">
        <v>127.49</v>
      </c>
      <c r="C9" s="233">
        <v>0</v>
      </c>
      <c r="D9" s="233">
        <v>127.5</v>
      </c>
    </row>
    <row r="10" spans="1:4" x14ac:dyDescent="0.25">
      <c r="A10" s="229"/>
      <c r="B10" s="231"/>
      <c r="C10" s="233"/>
      <c r="D10" s="233"/>
    </row>
    <row r="11" spans="1:4" ht="9" customHeight="1" x14ac:dyDescent="0.25">
      <c r="A11" s="229"/>
      <c r="B11" s="232"/>
      <c r="C11" s="233"/>
      <c r="D11" s="233"/>
    </row>
    <row r="12" spans="1:4" ht="19.5" customHeight="1" x14ac:dyDescent="0.25">
      <c r="A12" s="187" t="s">
        <v>359</v>
      </c>
      <c r="B12" s="171">
        <v>12</v>
      </c>
      <c r="C12" s="184">
        <v>0</v>
      </c>
      <c r="D12" s="184">
        <v>12</v>
      </c>
    </row>
    <row r="13" spans="1:4" ht="63" customHeight="1" x14ac:dyDescent="0.25">
      <c r="A13" s="176" t="s">
        <v>360</v>
      </c>
      <c r="B13" s="171">
        <v>1800</v>
      </c>
      <c r="C13" s="184">
        <v>-27.1</v>
      </c>
      <c r="D13" s="184">
        <f>B13+C13</f>
        <v>1772.9</v>
      </c>
    </row>
    <row r="14" spans="1:4" ht="61.5" customHeight="1" x14ac:dyDescent="0.25">
      <c r="A14" s="176" t="s">
        <v>361</v>
      </c>
      <c r="B14" s="171">
        <v>830.32</v>
      </c>
      <c r="C14" s="184">
        <v>0</v>
      </c>
      <c r="D14" s="171">
        <v>830.32</v>
      </c>
    </row>
    <row r="15" spans="1:4" x14ac:dyDescent="0.25">
      <c r="A15" s="172" t="s">
        <v>362</v>
      </c>
      <c r="B15" s="185">
        <v>6424</v>
      </c>
      <c r="C15" s="183">
        <v>0</v>
      </c>
      <c r="D15" s="185">
        <v>6424</v>
      </c>
    </row>
    <row r="16" spans="1:4" ht="28.5" customHeight="1" x14ac:dyDescent="0.25">
      <c r="A16" s="187" t="s">
        <v>363</v>
      </c>
      <c r="B16" s="171">
        <v>6424</v>
      </c>
      <c r="C16" s="184">
        <v>0</v>
      </c>
      <c r="D16" s="171">
        <v>6424</v>
      </c>
    </row>
    <row r="17" spans="1:4" x14ac:dyDescent="0.25">
      <c r="A17" s="172" t="s">
        <v>364</v>
      </c>
      <c r="B17" s="185">
        <f>B18+B19+B20</f>
        <v>508.9</v>
      </c>
      <c r="C17" s="183">
        <f>C18+C19+C20</f>
        <v>0</v>
      </c>
      <c r="D17" s="185">
        <v>508.9</v>
      </c>
    </row>
    <row r="18" spans="1:4" ht="49.5" customHeight="1" x14ac:dyDescent="0.25">
      <c r="A18" s="187" t="s">
        <v>365</v>
      </c>
      <c r="B18" s="171">
        <v>435.5</v>
      </c>
      <c r="C18" s="184">
        <v>0</v>
      </c>
      <c r="D18" s="171">
        <v>435.5</v>
      </c>
    </row>
    <row r="19" spans="1:4" ht="87.75" customHeight="1" x14ac:dyDescent="0.25">
      <c r="A19" s="187" t="s">
        <v>366</v>
      </c>
      <c r="B19" s="171">
        <v>72</v>
      </c>
      <c r="C19" s="184">
        <v>0</v>
      </c>
      <c r="D19" s="171">
        <v>72</v>
      </c>
    </row>
    <row r="20" spans="1:4" ht="27" customHeight="1" x14ac:dyDescent="0.25">
      <c r="A20" s="187" t="s">
        <v>367</v>
      </c>
      <c r="B20" s="171">
        <v>1.4</v>
      </c>
      <c r="C20" s="184">
        <v>0</v>
      </c>
      <c r="D20" s="171">
        <v>1.4</v>
      </c>
    </row>
    <row r="21" spans="1:4" x14ac:dyDescent="0.25">
      <c r="A21" s="172" t="s">
        <v>368</v>
      </c>
      <c r="B21" s="185">
        <f>B17+B15+B8</f>
        <v>9702.7099999999991</v>
      </c>
      <c r="C21" s="183">
        <f>C13</f>
        <v>-27.1</v>
      </c>
      <c r="D21" s="185">
        <f>B21+C21</f>
        <v>9675.6099999999988</v>
      </c>
    </row>
  </sheetData>
  <mergeCells count="7">
    <mergeCell ref="C1:D1"/>
    <mergeCell ref="C3:D3"/>
    <mergeCell ref="A5:D5"/>
    <mergeCell ref="A9:A11"/>
    <mergeCell ref="B9:B11"/>
    <mergeCell ref="C9:C11"/>
    <mergeCell ref="D9:D11"/>
  </mergeCells>
  <pageMargins left="0.7" right="0.7" top="0.75" bottom="0.75" header="0.3" footer="0.3"/>
  <pageSetup paperSize="9" scale="8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F1" sqref="F1:G1"/>
    </sheetView>
  </sheetViews>
  <sheetFormatPr defaultRowHeight="15" x14ac:dyDescent="0.25"/>
  <cols>
    <col min="2" max="2" width="35.5703125" customWidth="1"/>
    <col min="3" max="3" width="37.28515625" customWidth="1"/>
    <col min="6" max="6" width="15.42578125" customWidth="1"/>
    <col min="7" max="7" width="17" customWidth="1"/>
  </cols>
  <sheetData>
    <row r="1" spans="1:7" ht="48.75" customHeight="1" x14ac:dyDescent="0.25">
      <c r="F1" s="224" t="s">
        <v>378</v>
      </c>
      <c r="G1" s="224"/>
    </row>
    <row r="3" spans="1:7" ht="51.75" customHeight="1" x14ac:dyDescent="0.25">
      <c r="A3" s="63"/>
      <c r="B3" s="63"/>
      <c r="C3" s="63"/>
      <c r="F3" s="224" t="s">
        <v>341</v>
      </c>
      <c r="G3" s="224"/>
    </row>
    <row r="4" spans="1:7" ht="41.25" customHeight="1" x14ac:dyDescent="0.25">
      <c r="A4" s="63"/>
      <c r="B4" s="63"/>
      <c r="C4" s="63"/>
      <c r="D4" s="63"/>
      <c r="E4" s="63"/>
    </row>
    <row r="5" spans="1:7" x14ac:dyDescent="0.25">
      <c r="A5" s="235" t="s">
        <v>342</v>
      </c>
      <c r="B5" s="235"/>
      <c r="C5" s="235"/>
      <c r="D5" s="235"/>
      <c r="E5" s="235"/>
      <c r="F5" s="235"/>
      <c r="G5" s="235"/>
    </row>
    <row r="6" spans="1:7" x14ac:dyDescent="0.25">
      <c r="A6" s="63"/>
      <c r="B6" s="63"/>
      <c r="C6" s="63"/>
      <c r="F6" s="236" t="s">
        <v>222</v>
      </c>
      <c r="G6" s="236"/>
    </row>
    <row r="7" spans="1:7" ht="60" customHeight="1" x14ac:dyDescent="0.25">
      <c r="A7" s="150" t="s">
        <v>343</v>
      </c>
      <c r="B7" s="151" t="s">
        <v>344</v>
      </c>
      <c r="C7" s="150" t="s">
        <v>345</v>
      </c>
      <c r="D7" s="237" t="s">
        <v>335</v>
      </c>
      <c r="E7" s="237"/>
      <c r="F7" s="182" t="s">
        <v>190</v>
      </c>
      <c r="G7" s="181" t="s">
        <v>191</v>
      </c>
    </row>
    <row r="8" spans="1:7" x14ac:dyDescent="0.25">
      <c r="A8" s="152">
        <v>1</v>
      </c>
      <c r="B8" s="152">
        <v>2</v>
      </c>
      <c r="C8" s="152">
        <v>3</v>
      </c>
      <c r="D8" s="234">
        <v>4</v>
      </c>
      <c r="E8" s="234"/>
      <c r="F8" s="153">
        <v>5</v>
      </c>
      <c r="G8" s="153">
        <v>6</v>
      </c>
    </row>
    <row r="9" spans="1:7" ht="29.25" customHeight="1" x14ac:dyDescent="0.25">
      <c r="A9" s="56">
        <v>650</v>
      </c>
      <c r="B9" s="56" t="s">
        <v>346</v>
      </c>
      <c r="C9" s="154" t="s">
        <v>347</v>
      </c>
      <c r="D9" s="237"/>
      <c r="E9" s="237"/>
      <c r="F9" s="153"/>
      <c r="G9" s="153"/>
    </row>
    <row r="10" spans="1:7" ht="27.75" customHeight="1" x14ac:dyDescent="0.25">
      <c r="A10" s="155" t="s">
        <v>348</v>
      </c>
      <c r="B10" s="152" t="s">
        <v>349</v>
      </c>
      <c r="C10" s="154" t="s">
        <v>350</v>
      </c>
      <c r="D10" s="238">
        <v>2072</v>
      </c>
      <c r="E10" s="238"/>
      <c r="F10" s="136">
        <f>F11</f>
        <v>407</v>
      </c>
      <c r="G10" s="136">
        <f>G13</f>
        <v>2846.2000000000003</v>
      </c>
    </row>
    <row r="11" spans="1:7" ht="26.25" customHeight="1" x14ac:dyDescent="0.25">
      <c r="A11" s="152">
        <v>650</v>
      </c>
      <c r="B11" s="152" t="s">
        <v>351</v>
      </c>
      <c r="C11" s="156" t="s">
        <v>352</v>
      </c>
      <c r="D11" s="233">
        <v>0</v>
      </c>
      <c r="E11" s="233"/>
      <c r="F11" s="157">
        <v>407</v>
      </c>
      <c r="G11" s="157">
        <v>406.9</v>
      </c>
    </row>
    <row r="12" spans="1:7" ht="28.5" customHeight="1" x14ac:dyDescent="0.25">
      <c r="A12" s="152">
        <v>650</v>
      </c>
      <c r="B12" s="152" t="s">
        <v>353</v>
      </c>
      <c r="C12" s="116" t="s">
        <v>354</v>
      </c>
      <c r="D12" s="233">
        <v>2439.3000000000002</v>
      </c>
      <c r="E12" s="233"/>
      <c r="F12" s="157">
        <v>0</v>
      </c>
      <c r="G12" s="157">
        <f>D12</f>
        <v>2439.3000000000002</v>
      </c>
    </row>
    <row r="13" spans="1:7" ht="29.25" customHeight="1" x14ac:dyDescent="0.25">
      <c r="A13" s="152"/>
      <c r="B13" s="152"/>
      <c r="C13" s="115" t="s">
        <v>355</v>
      </c>
      <c r="D13" s="238">
        <f>D12</f>
        <v>2439.3000000000002</v>
      </c>
      <c r="E13" s="238"/>
      <c r="F13" s="136">
        <f>F10</f>
        <v>407</v>
      </c>
      <c r="G13" s="158">
        <f>G12+G11</f>
        <v>2846.2000000000003</v>
      </c>
    </row>
    <row r="15" spans="1:7" x14ac:dyDescent="0.25">
      <c r="G15" s="159"/>
    </row>
    <row r="17" spans="7:7" x14ac:dyDescent="0.25">
      <c r="G17" s="159"/>
    </row>
    <row r="18" spans="7:7" x14ac:dyDescent="0.25">
      <c r="G18" s="159"/>
    </row>
  </sheetData>
  <mergeCells count="11">
    <mergeCell ref="D9:E9"/>
    <mergeCell ref="D10:E10"/>
    <mergeCell ref="D11:E11"/>
    <mergeCell ref="D12:E12"/>
    <mergeCell ref="D13:E13"/>
    <mergeCell ref="D8:E8"/>
    <mergeCell ref="F1:G1"/>
    <mergeCell ref="F3:G3"/>
    <mergeCell ref="A5:G5"/>
    <mergeCell ref="F6:G6"/>
    <mergeCell ref="D7:E7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доходы</vt:lpstr>
      <vt:lpstr>расходы 2019</vt:lpstr>
      <vt:lpstr>программы 2019</vt:lpstr>
      <vt:lpstr>разделы 2019 </vt:lpstr>
      <vt:lpstr>расходы по структуре. 2019 </vt:lpstr>
      <vt:lpstr>смета ДФ</vt:lpstr>
      <vt:lpstr>мт</vt:lpstr>
      <vt:lpstr>дефицит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2019-12-16T04:42:26Z</cp:lastPrinted>
  <dcterms:created xsi:type="dcterms:W3CDTF">2013-11-27T09:07:44Z</dcterms:created>
  <dcterms:modified xsi:type="dcterms:W3CDTF">2019-12-16T09:01:53Z</dcterms:modified>
</cp:coreProperties>
</file>