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30" windowWidth="14235" windowHeight="6525" tabRatio="996" activeTab="5"/>
  </bookViews>
  <sheets>
    <sheet name="доходы" sheetId="55" r:id="rId1"/>
    <sheet name="расходы 2019" sheetId="29" r:id="rId2"/>
    <sheet name="программы 2019" sheetId="31" r:id="rId3"/>
    <sheet name="разделы 2019 " sheetId="52" r:id="rId4"/>
    <sheet name="расходы по структуре. 2019 " sheetId="53" r:id="rId5"/>
    <sheet name="трансферы" sheetId="56" r:id="rId6"/>
  </sheets>
  <definedNames>
    <definedName name="_xlnm._FilterDatabase" localSheetId="2" hidden="1">'программы 2019'!$A$7:$F$164</definedName>
    <definedName name="_xlnm._FilterDatabase" localSheetId="3" hidden="1">'разделы 2019 '!$A$7:$F$201</definedName>
    <definedName name="_xlnm._FilterDatabase" localSheetId="1" hidden="1">'расходы 2019'!$A$7:$F$208</definedName>
    <definedName name="_xlnm._FilterDatabase" localSheetId="4" hidden="1">'расходы по структуре. 2019 '!$A$7:$G$259</definedName>
  </definedNames>
  <calcPr calcId="145621"/>
  <fileRecoveryPr autoRecover="0"/>
</workbook>
</file>

<file path=xl/calcChain.xml><?xml version="1.0" encoding="utf-8"?>
<calcChain xmlns="http://schemas.openxmlformats.org/spreadsheetml/2006/main">
  <c r="G38" i="52" l="1"/>
  <c r="F35" i="31" l="1"/>
  <c r="E35" i="31"/>
  <c r="D35" i="31"/>
  <c r="E53" i="31"/>
  <c r="F56" i="31"/>
  <c r="F127" i="31"/>
  <c r="F124" i="31"/>
  <c r="E124" i="31"/>
  <c r="E123" i="31" s="1"/>
  <c r="D124" i="31"/>
  <c r="H162" i="29"/>
  <c r="F162" i="29"/>
  <c r="D144" i="31"/>
  <c r="F145" i="31"/>
  <c r="F144" i="31" s="1"/>
  <c r="E145" i="31"/>
  <c r="E144" i="31" s="1"/>
  <c r="E148" i="31"/>
  <c r="F149" i="31"/>
  <c r="E16" i="31"/>
  <c r="E14" i="31"/>
  <c r="F17" i="31"/>
  <c r="F16" i="31" s="1"/>
  <c r="E103" i="31"/>
  <c r="E102" i="31" s="1"/>
  <c r="E101" i="31" s="1"/>
  <c r="H54" i="53"/>
  <c r="H55" i="53"/>
  <c r="H56" i="53"/>
  <c r="H62" i="53"/>
  <c r="H64" i="53"/>
  <c r="H65" i="53"/>
  <c r="H66" i="53"/>
  <c r="H70" i="53"/>
  <c r="H72" i="53"/>
  <c r="H73" i="53"/>
  <c r="F39" i="29"/>
  <c r="F34" i="31"/>
  <c r="F33" i="31" s="1"/>
  <c r="E34" i="31"/>
  <c r="E33" i="31" s="1"/>
  <c r="D34" i="31"/>
  <c r="D33" i="31" s="1"/>
  <c r="D28" i="55"/>
  <c r="H41" i="29"/>
  <c r="H40" i="29" s="1"/>
  <c r="H39" i="29" s="1"/>
  <c r="G41" i="29"/>
  <c r="G40" i="29" s="1"/>
  <c r="G39" i="29" s="1"/>
  <c r="F41" i="29"/>
  <c r="G56" i="29"/>
  <c r="G54" i="29" s="1"/>
  <c r="G53" i="29" s="1"/>
  <c r="E164" i="31" l="1"/>
  <c r="G164" i="29"/>
  <c r="G163" i="29"/>
  <c r="G162" i="29" s="1"/>
  <c r="H200" i="53"/>
  <c r="H201" i="53"/>
  <c r="H205" i="53"/>
  <c r="H199" i="53"/>
  <c r="G167" i="29"/>
  <c r="G90" i="29"/>
  <c r="G91" i="29"/>
  <c r="G93" i="29"/>
  <c r="G81" i="29"/>
  <c r="G83" i="29"/>
  <c r="G61" i="29"/>
  <c r="D17" i="56"/>
  <c r="E31" i="55"/>
  <c r="B8" i="56"/>
  <c r="D8" i="56" s="1"/>
  <c r="B15" i="56"/>
  <c r="B21" i="56" s="1"/>
  <c r="B17" i="56"/>
  <c r="D15" i="56"/>
  <c r="E37" i="55"/>
  <c r="C37" i="55"/>
  <c r="E35" i="55"/>
  <c r="E28" i="55" s="1"/>
  <c r="E39" i="55" s="1"/>
  <c r="C35" i="55"/>
  <c r="C28" i="55" s="1"/>
  <c r="C31" i="55"/>
  <c r="E29" i="55"/>
  <c r="C29" i="55"/>
  <c r="E24" i="55"/>
  <c r="C24" i="55"/>
  <c r="E22" i="55"/>
  <c r="C22" i="55"/>
  <c r="E19" i="55"/>
  <c r="C19" i="55"/>
  <c r="E17" i="55"/>
  <c r="C17" i="55"/>
  <c r="E15" i="55"/>
  <c r="C15" i="55"/>
  <c r="E14" i="55"/>
  <c r="C14" i="55"/>
  <c r="E9" i="55"/>
  <c r="C9" i="55"/>
  <c r="E8" i="55"/>
  <c r="C8" i="55"/>
  <c r="D21" i="56" l="1"/>
  <c r="C39" i="55"/>
  <c r="H118" i="53" l="1"/>
  <c r="H117" i="53" s="1"/>
  <c r="H116" i="53" s="1"/>
  <c r="I117" i="53"/>
  <c r="G117" i="53"/>
  <c r="G116" i="53" s="1"/>
  <c r="H121" i="53"/>
  <c r="H104" i="53"/>
  <c r="H105" i="53"/>
  <c r="H109" i="53"/>
  <c r="I109" i="53"/>
  <c r="I106" i="53"/>
  <c r="H106" i="53" s="1"/>
  <c r="I105" i="53"/>
  <c r="H79" i="53"/>
  <c r="H78" i="53" s="1"/>
  <c r="H77" i="53" s="1"/>
  <c r="H76" i="53" s="1"/>
  <c r="H75" i="53" s="1"/>
  <c r="H74" i="53" s="1"/>
  <c r="I79" i="53"/>
  <c r="I47" i="53"/>
  <c r="I46" i="53" s="1"/>
  <c r="I45" i="53" s="1"/>
  <c r="H47" i="53"/>
  <c r="H46" i="53" s="1"/>
  <c r="H45" i="53" s="1"/>
  <c r="I73" i="53"/>
  <c r="I66" i="53"/>
  <c r="I63" i="53" s="1"/>
  <c r="I59" i="53"/>
  <c r="I58" i="53" s="1"/>
  <c r="I57" i="53" s="1"/>
  <c r="I15" i="53"/>
  <c r="I14" i="53" s="1"/>
  <c r="I13" i="53" s="1"/>
  <c r="I12" i="53" s="1"/>
  <c r="I11" i="53" s="1"/>
  <c r="I10" i="53" s="1"/>
  <c r="I9" i="53" s="1"/>
  <c r="I23" i="53"/>
  <c r="I30" i="53"/>
  <c r="I29" i="53" s="1"/>
  <c r="I28" i="53" s="1"/>
  <c r="I27" i="53" s="1"/>
  <c r="I35" i="53"/>
  <c r="I34" i="53" s="1"/>
  <c r="I33" i="53" s="1"/>
  <c r="I32" i="53" s="1"/>
  <c r="I41" i="53"/>
  <c r="I40" i="53" s="1"/>
  <c r="I39" i="53" s="1"/>
  <c r="I38" i="53" s="1"/>
  <c r="I37" i="53" s="1"/>
  <c r="I54" i="53"/>
  <c r="I53" i="53" s="1"/>
  <c r="I69" i="53"/>
  <c r="I78" i="53"/>
  <c r="I77" i="53" s="1"/>
  <c r="I81" i="53"/>
  <c r="I80" i="53" s="1"/>
  <c r="I89" i="53"/>
  <c r="I88" i="53" s="1"/>
  <c r="I87" i="53" s="1"/>
  <c r="I86" i="53" s="1"/>
  <c r="I85" i="53" s="1"/>
  <c r="I96" i="53"/>
  <c r="I95" i="53" s="1"/>
  <c r="I94" i="53" s="1"/>
  <c r="I93" i="53" s="1"/>
  <c r="I92" i="53" s="1"/>
  <c r="I91" i="53" s="1"/>
  <c r="I108" i="53"/>
  <c r="I107" i="53" s="1"/>
  <c r="I120" i="53"/>
  <c r="I119" i="53" s="1"/>
  <c r="I128" i="53"/>
  <c r="I127" i="53" s="1"/>
  <c r="I126" i="53" s="1"/>
  <c r="I125" i="53" s="1"/>
  <c r="I124" i="53" s="1"/>
  <c r="I134" i="53"/>
  <c r="I133" i="53" s="1"/>
  <c r="I132" i="53" s="1"/>
  <c r="I131" i="53" s="1"/>
  <c r="I130" i="53" s="1"/>
  <c r="I142" i="53"/>
  <c r="I140" i="53" s="1"/>
  <c r="I146" i="53"/>
  <c r="I144" i="53" s="1"/>
  <c r="I155" i="53"/>
  <c r="I154" i="53" s="1"/>
  <c r="I153" i="53" s="1"/>
  <c r="I152" i="53" s="1"/>
  <c r="I151" i="53" s="1"/>
  <c r="I150" i="53" s="1"/>
  <c r="I149" i="53" s="1"/>
  <c r="I163" i="53"/>
  <c r="I162" i="53" s="1"/>
  <c r="I161" i="53" s="1"/>
  <c r="I160" i="53" s="1"/>
  <c r="I159" i="53" s="1"/>
  <c r="I158" i="53" s="1"/>
  <c r="I157" i="53" s="1"/>
  <c r="I168" i="53"/>
  <c r="I167" i="53" s="1"/>
  <c r="I173" i="53"/>
  <c r="I172" i="53" s="1"/>
  <c r="I176" i="53"/>
  <c r="I175" i="53" s="1"/>
  <c r="I185" i="53"/>
  <c r="I184" i="53" s="1"/>
  <c r="I183" i="53" s="1"/>
  <c r="I189" i="53"/>
  <c r="I188" i="53" s="1"/>
  <c r="I187" i="53" s="1"/>
  <c r="I197" i="53"/>
  <c r="I196" i="53" s="1"/>
  <c r="I195" i="53" s="1"/>
  <c r="I204" i="53"/>
  <c r="I211" i="53"/>
  <c r="I210" i="53" s="1"/>
  <c r="I209" i="53" s="1"/>
  <c r="I208" i="53" s="1"/>
  <c r="I207" i="53" s="1"/>
  <c r="I206" i="53" s="1"/>
  <c r="I221" i="53"/>
  <c r="I220" i="53" s="1"/>
  <c r="I224" i="53"/>
  <c r="I227" i="53"/>
  <c r="I232" i="53"/>
  <c r="I239" i="53"/>
  <c r="I238" i="53" s="1"/>
  <c r="I237" i="53" s="1"/>
  <c r="I236" i="53" s="1"/>
  <c r="I235" i="53" s="1"/>
  <c r="I234" i="53" s="1"/>
  <c r="I248" i="53"/>
  <c r="I247" i="53" s="1"/>
  <c r="I253" i="53"/>
  <c r="I252" i="53" s="1"/>
  <c r="I251" i="53" s="1"/>
  <c r="I257" i="53"/>
  <c r="I255" i="53" s="1"/>
  <c r="I254" i="53" s="1"/>
  <c r="G22" i="53"/>
  <c r="F50" i="29"/>
  <c r="I223" i="53" l="1"/>
  <c r="I218" i="53" s="1"/>
  <c r="I231" i="53"/>
  <c r="I226" i="53"/>
  <c r="I52" i="53"/>
  <c r="I22" i="53"/>
  <c r="I21" i="53" s="1"/>
  <c r="I20" i="53" s="1"/>
  <c r="I19" i="53" s="1"/>
  <c r="I18" i="53" s="1"/>
  <c r="I17" i="53" s="1"/>
  <c r="I103" i="53"/>
  <c r="I102" i="53" s="1"/>
  <c r="I101" i="53" s="1"/>
  <c r="I44" i="53"/>
  <c r="H44" i="53"/>
  <c r="I115" i="53"/>
  <c r="I114" i="53" s="1"/>
  <c r="I113" i="53" s="1"/>
  <c r="I112" i="53" s="1"/>
  <c r="I111" i="53" s="1"/>
  <c r="I139" i="53"/>
  <c r="I138" i="53" s="1"/>
  <c r="I137" i="53" s="1"/>
  <c r="I136" i="53" s="1"/>
  <c r="I203" i="53"/>
  <c r="I68" i="53"/>
  <c r="I182" i="53"/>
  <c r="I181" i="53" s="1"/>
  <c r="I180" i="53" s="1"/>
  <c r="I179" i="53" s="1"/>
  <c r="I245" i="53"/>
  <c r="I244" i="53" s="1"/>
  <c r="I243" i="53" s="1"/>
  <c r="I242" i="53" s="1"/>
  <c r="I241" i="53" s="1"/>
  <c r="I240" i="53" s="1"/>
  <c r="I76" i="53"/>
  <c r="I75" i="53" s="1"/>
  <c r="I74" i="53" s="1"/>
  <c r="I123" i="53"/>
  <c r="I122" i="53" s="1"/>
  <c r="I84" i="53"/>
  <c r="I166" i="53"/>
  <c r="I165" i="53" s="1"/>
  <c r="I164" i="53" s="1"/>
  <c r="I148" i="53" s="1"/>
  <c r="I26" i="53"/>
  <c r="I228" i="53"/>
  <c r="E79" i="31"/>
  <c r="G204" i="29"/>
  <c r="G198" i="29"/>
  <c r="G197" i="29" s="1"/>
  <c r="G196" i="29" s="1"/>
  <c r="G195" i="29" s="1"/>
  <c r="G206" i="29"/>
  <c r="I230" i="53" l="1"/>
  <c r="I67" i="53"/>
  <c r="H103" i="53"/>
  <c r="I202" i="53"/>
  <c r="I110" i="53"/>
  <c r="I100" i="53"/>
  <c r="E57" i="31"/>
  <c r="H20" i="53"/>
  <c r="H19" i="53" s="1"/>
  <c r="H18" i="53" s="1"/>
  <c r="H17" i="53" s="1"/>
  <c r="G71" i="53"/>
  <c r="H71" i="53" s="1"/>
  <c r="I217" i="53" l="1"/>
  <c r="I194" i="53"/>
  <c r="I193" i="53" s="1"/>
  <c r="I192" i="53" s="1"/>
  <c r="I191" i="53" s="1"/>
  <c r="I178" i="53" s="1"/>
  <c r="I99" i="53"/>
  <c r="F40" i="31"/>
  <c r="D64" i="31"/>
  <c r="D40" i="31"/>
  <c r="E44" i="31"/>
  <c r="F45" i="31"/>
  <c r="F44" i="31" s="1"/>
  <c r="F48" i="31"/>
  <c r="F47" i="31" s="1"/>
  <c r="D44" i="31"/>
  <c r="F54" i="31"/>
  <c r="F53" i="31" s="1"/>
  <c r="D54" i="31"/>
  <c r="F60" i="31"/>
  <c r="F57" i="31" s="1"/>
  <c r="D60" i="31"/>
  <c r="D57" i="31" s="1"/>
  <c r="F63" i="31"/>
  <c r="F62" i="31" s="1"/>
  <c r="F66" i="31"/>
  <c r="F65" i="31" s="1"/>
  <c r="F70" i="31"/>
  <c r="F69" i="31" s="1"/>
  <c r="F68" i="31" s="1"/>
  <c r="D70" i="31"/>
  <c r="D69" i="31" s="1"/>
  <c r="D68" i="31" s="1"/>
  <c r="F43" i="31"/>
  <c r="F90" i="31"/>
  <c r="F94" i="31"/>
  <c r="F93" i="31" s="1"/>
  <c r="F87" i="31"/>
  <c r="F85" i="31"/>
  <c r="D85" i="31"/>
  <c r="D94" i="31"/>
  <c r="D93" i="31" s="1"/>
  <c r="D91" i="31"/>
  <c r="D90" i="31" s="1"/>
  <c r="F99" i="31"/>
  <c r="F98" i="31" s="1"/>
  <c r="F97" i="31" s="1"/>
  <c r="F96" i="31" s="1"/>
  <c r="D99" i="31"/>
  <c r="D98" i="31" s="1"/>
  <c r="D97" i="31" s="1"/>
  <c r="D96" i="31" s="1"/>
  <c r="F80" i="31"/>
  <c r="F78" i="31"/>
  <c r="F76" i="31"/>
  <c r="F106" i="31"/>
  <c r="F111" i="31"/>
  <c r="F110" i="31" s="1"/>
  <c r="F109" i="31" s="1"/>
  <c r="F108" i="31" s="1"/>
  <c r="F148" i="31"/>
  <c r="F147" i="31" s="1"/>
  <c r="F142" i="31"/>
  <c r="F141" i="31" s="1"/>
  <c r="F136" i="31"/>
  <c r="F135" i="31" s="1"/>
  <c r="F134" i="31" s="1"/>
  <c r="D136" i="31"/>
  <c r="D135" i="31" s="1"/>
  <c r="D134" i="31" s="1"/>
  <c r="F131" i="31"/>
  <c r="F130" i="31" s="1"/>
  <c r="F133" i="31" s="1"/>
  <c r="D126" i="31"/>
  <c r="F156" i="31"/>
  <c r="F155" i="31" s="1"/>
  <c r="F153" i="31"/>
  <c r="F152" i="31" s="1"/>
  <c r="F120" i="31"/>
  <c r="F119" i="31" s="1"/>
  <c r="F117" i="31"/>
  <c r="F116" i="31" s="1"/>
  <c r="D117" i="31"/>
  <c r="F162" i="31"/>
  <c r="F161" i="31" s="1"/>
  <c r="F160" i="31" s="1"/>
  <c r="F159" i="31" s="1"/>
  <c r="F158" i="31" s="1"/>
  <c r="D162" i="31"/>
  <c r="D161" i="31" s="1"/>
  <c r="D160" i="31" s="1"/>
  <c r="F31" i="31"/>
  <c r="F29" i="31" s="1"/>
  <c r="F24" i="31" s="1"/>
  <c r="F23" i="31" s="1"/>
  <c r="F28" i="31"/>
  <c r="F26" i="31"/>
  <c r="F25" i="31" s="1"/>
  <c r="F20" i="31"/>
  <c r="F19" i="31" s="1"/>
  <c r="F18" i="31" s="1"/>
  <c r="F11" i="31"/>
  <c r="F10" i="31" s="1"/>
  <c r="G50" i="29"/>
  <c r="G48" i="29"/>
  <c r="G19" i="29"/>
  <c r="G18" i="29" s="1"/>
  <c r="G17" i="29" s="1"/>
  <c r="G16" i="29" s="1"/>
  <c r="G15" i="29" s="1"/>
  <c r="F123" i="31" l="1"/>
  <c r="F122" i="31" s="1"/>
  <c r="D123" i="31"/>
  <c r="D122" i="31" s="1"/>
  <c r="F103" i="31"/>
  <c r="F102" i="31" s="1"/>
  <c r="I216" i="53"/>
  <c r="I98" i="53"/>
  <c r="G45" i="29"/>
  <c r="E39" i="31"/>
  <c r="F84" i="31"/>
  <c r="F83" i="31" s="1"/>
  <c r="F82" i="31" s="1"/>
  <c r="F89" i="31"/>
  <c r="F140" i="31"/>
  <c r="F139" i="31" s="1"/>
  <c r="F129" i="31"/>
  <c r="F128" i="31" s="1"/>
  <c r="F75" i="31"/>
  <c r="F151" i="31"/>
  <c r="F150" i="31" s="1"/>
  <c r="F115" i="31"/>
  <c r="F22" i="31"/>
  <c r="F13" i="31"/>
  <c r="F9" i="31" s="1"/>
  <c r="H139" i="29"/>
  <c r="H136" i="29" s="1"/>
  <c r="H49" i="29"/>
  <c r="H48" i="29" s="1"/>
  <c r="H51" i="29"/>
  <c r="H50" i="29" s="1"/>
  <c r="H20" i="29"/>
  <c r="H18" i="29" s="1"/>
  <c r="H17" i="29" s="1"/>
  <c r="H16" i="29" s="1"/>
  <c r="H15" i="29" s="1"/>
  <c r="H15" i="52" s="1"/>
  <c r="H193" i="29"/>
  <c r="H192" i="29" s="1"/>
  <c r="H191" i="29" s="1"/>
  <c r="H190" i="29" s="1"/>
  <c r="H188" i="29"/>
  <c r="H187" i="29" s="1"/>
  <c r="H185" i="29"/>
  <c r="H184" i="29" s="1"/>
  <c r="H182" i="29"/>
  <c r="H54" i="29"/>
  <c r="H53" i="29" s="1"/>
  <c r="F54" i="29"/>
  <c r="F53" i="29" s="1"/>
  <c r="H62" i="29"/>
  <c r="H60" i="29"/>
  <c r="H73" i="29"/>
  <c r="H72" i="29" s="1"/>
  <c r="H71" i="29" s="1"/>
  <c r="H70" i="29" s="1"/>
  <c r="H68" i="29"/>
  <c r="H67" i="29" s="1"/>
  <c r="H66" i="29" s="1"/>
  <c r="H65" i="29" s="1"/>
  <c r="H104" i="29"/>
  <c r="H103" i="29" s="1"/>
  <c r="H102" i="29" s="1"/>
  <c r="H101" i="29" s="1"/>
  <c r="H99" i="29"/>
  <c r="H98" i="29" s="1"/>
  <c r="H97" i="29" s="1"/>
  <c r="H96" i="29" s="1"/>
  <c r="H92" i="29"/>
  <c r="H89" i="29" s="1"/>
  <c r="H88" i="29" s="1"/>
  <c r="H87" i="29" s="1"/>
  <c r="H110" i="29"/>
  <c r="H113" i="29"/>
  <c r="H122" i="29"/>
  <c r="H121" i="29" s="1"/>
  <c r="H120" i="29" s="1"/>
  <c r="H119" i="29" s="1"/>
  <c r="H118" i="29" s="1"/>
  <c r="H117" i="29" s="1"/>
  <c r="H109" i="52" s="1"/>
  <c r="H12" i="29"/>
  <c r="H11" i="29" s="1"/>
  <c r="H10" i="29" s="1"/>
  <c r="H9" i="29" s="1"/>
  <c r="H9" i="52" s="1"/>
  <c r="H134" i="29"/>
  <c r="H133" i="29" s="1"/>
  <c r="F134" i="29"/>
  <c r="F133" i="29" s="1"/>
  <c r="H128" i="29"/>
  <c r="H127" i="29" s="1"/>
  <c r="H126" i="29" s="1"/>
  <c r="H125" i="29" s="1"/>
  <c r="H124" i="29" s="1"/>
  <c r="H116" i="52" s="1"/>
  <c r="H142" i="29"/>
  <c r="H141" i="29" s="1"/>
  <c r="H150" i="29"/>
  <c r="H149" i="29" s="1"/>
  <c r="H153" i="29"/>
  <c r="H152" i="29" s="1"/>
  <c r="H172" i="29"/>
  <c r="H171" i="29" s="1"/>
  <c r="H170" i="29" s="1"/>
  <c r="H169" i="29" s="1"/>
  <c r="H168" i="29" s="1"/>
  <c r="H166" i="29"/>
  <c r="H160" i="29"/>
  <c r="H159" i="29" s="1"/>
  <c r="F185" i="29"/>
  <c r="F184" i="29" s="1"/>
  <c r="F188" i="29"/>
  <c r="F187" i="29" s="1"/>
  <c r="H205" i="29"/>
  <c r="H203" i="29"/>
  <c r="F13" i="29"/>
  <c r="F12" i="29" s="1"/>
  <c r="F11" i="29" s="1"/>
  <c r="F10" i="29" s="1"/>
  <c r="F9" i="29" s="1"/>
  <c r="F19" i="29"/>
  <c r="F18" i="29" s="1"/>
  <c r="F17" i="29" s="1"/>
  <c r="F16" i="29" s="1"/>
  <c r="F15" i="29" s="1"/>
  <c r="F15" i="52" s="1"/>
  <c r="F25" i="29"/>
  <c r="F24" i="29" s="1"/>
  <c r="F23" i="29" s="1"/>
  <c r="F22" i="29" s="1"/>
  <c r="F30" i="29"/>
  <c r="F29" i="29" s="1"/>
  <c r="F28" i="29" s="1"/>
  <c r="F27" i="29" s="1"/>
  <c r="F36" i="29"/>
  <c r="F35" i="29" s="1"/>
  <c r="F34" i="29" s="1"/>
  <c r="F33" i="29" s="1"/>
  <c r="F32" i="29" s="1"/>
  <c r="F32" i="52" s="1"/>
  <c r="F46" i="29"/>
  <c r="F48" i="29"/>
  <c r="F60" i="29"/>
  <c r="F62" i="29"/>
  <c r="F68" i="29"/>
  <c r="F67" i="29" s="1"/>
  <c r="F66" i="29" s="1"/>
  <c r="F65" i="29" s="1"/>
  <c r="F73" i="29"/>
  <c r="F72" i="29" s="1"/>
  <c r="F71" i="29" s="1"/>
  <c r="F70" i="29" s="1"/>
  <c r="F80" i="29"/>
  <c r="F82" i="29"/>
  <c r="G82" i="29" s="1"/>
  <c r="F92" i="29"/>
  <c r="F89" i="29" s="1"/>
  <c r="F88" i="29" s="1"/>
  <c r="F87" i="29" s="1"/>
  <c r="F86" i="29" s="1"/>
  <c r="F85" i="29" s="1"/>
  <c r="F79" i="52" s="1"/>
  <c r="F99" i="29"/>
  <c r="F98" i="29" s="1"/>
  <c r="F97" i="29" s="1"/>
  <c r="F96" i="29" s="1"/>
  <c r="F104" i="29"/>
  <c r="F103" i="29" s="1"/>
  <c r="F102" i="29" s="1"/>
  <c r="F101" i="29" s="1"/>
  <c r="F111" i="29"/>
  <c r="F110" i="29" s="1"/>
  <c r="F114" i="29"/>
  <c r="F113" i="29" s="1"/>
  <c r="F122" i="29"/>
  <c r="F121" i="29" s="1"/>
  <c r="F120" i="29" s="1"/>
  <c r="F119" i="29" s="1"/>
  <c r="F118" i="29" s="1"/>
  <c r="F117" i="29" s="1"/>
  <c r="F109" i="52" s="1"/>
  <c r="F128" i="29"/>
  <c r="F127" i="29" s="1"/>
  <c r="F126" i="29" s="1"/>
  <c r="F125" i="29" s="1"/>
  <c r="F124" i="29" s="1"/>
  <c r="F116" i="52" s="1"/>
  <c r="F139" i="29"/>
  <c r="F136" i="29" s="1"/>
  <c r="F142" i="29"/>
  <c r="F141" i="29" s="1"/>
  <c r="F150" i="29"/>
  <c r="F149" i="29" s="1"/>
  <c r="F153" i="29"/>
  <c r="F152" i="29" s="1"/>
  <c r="F160" i="29"/>
  <c r="F159" i="29" s="1"/>
  <c r="F166" i="29"/>
  <c r="F165" i="29" s="1"/>
  <c r="F172" i="29"/>
  <c r="F171" i="29" s="1"/>
  <c r="F170" i="29" s="1"/>
  <c r="F169" i="29" s="1"/>
  <c r="F168" i="29" s="1"/>
  <c r="F155" i="52" s="1"/>
  <c r="F180" i="29"/>
  <c r="F182" i="29"/>
  <c r="F193" i="29"/>
  <c r="F192" i="29" s="1"/>
  <c r="F191" i="29" s="1"/>
  <c r="F190" i="29" s="1"/>
  <c r="F201" i="29"/>
  <c r="F203" i="29"/>
  <c r="F205" i="29"/>
  <c r="G61" i="53"/>
  <c r="H255" i="53"/>
  <c r="H254" i="53" s="1"/>
  <c r="H134" i="52"/>
  <c r="H161" i="52"/>
  <c r="H78" i="52"/>
  <c r="H186" i="52"/>
  <c r="H185" i="52" s="1"/>
  <c r="H184" i="52" s="1"/>
  <c r="H183" i="52" s="1"/>
  <c r="H173" i="52"/>
  <c r="H172" i="52" s="1"/>
  <c r="H171" i="52" s="1"/>
  <c r="H169" i="52"/>
  <c r="H167" i="52"/>
  <c r="H166" i="52" s="1"/>
  <c r="H165" i="52" s="1"/>
  <c r="H164" i="52" s="1"/>
  <c r="H159" i="52"/>
  <c r="H158" i="52"/>
  <c r="H157" i="52" s="1"/>
  <c r="H156" i="52" s="1"/>
  <c r="H132" i="52"/>
  <c r="H131" i="52" s="1"/>
  <c r="H129" i="52"/>
  <c r="H128" i="52"/>
  <c r="H126" i="52"/>
  <c r="H125" i="52" s="1"/>
  <c r="H124" i="52" s="1"/>
  <c r="H123" i="52" s="1"/>
  <c r="H106" i="52"/>
  <c r="H105" i="52" s="1"/>
  <c r="H103" i="52"/>
  <c r="H102" i="52"/>
  <c r="H101" i="52" s="1"/>
  <c r="H100" i="52" s="1"/>
  <c r="H99" i="52" s="1"/>
  <c r="H76" i="52"/>
  <c r="H74" i="52"/>
  <c r="H73" i="52"/>
  <c r="H72" i="52" s="1"/>
  <c r="H71" i="52" s="1"/>
  <c r="H67" i="52"/>
  <c r="H66" i="52" s="1"/>
  <c r="H65" i="52" s="1"/>
  <c r="H64" i="52" s="1"/>
  <c r="H62" i="52"/>
  <c r="H61" i="52"/>
  <c r="H60" i="52"/>
  <c r="H59" i="52"/>
  <c r="H58" i="52" s="1"/>
  <c r="H56" i="52"/>
  <c r="H54" i="52"/>
  <c r="H53" i="52"/>
  <c r="H52" i="52" s="1"/>
  <c r="H51" i="52" s="1"/>
  <c r="H49" i="52"/>
  <c r="H48" i="52"/>
  <c r="H46" i="52"/>
  <c r="H44" i="52"/>
  <c r="H42" i="52"/>
  <c r="H41" i="52"/>
  <c r="H40" i="52" s="1"/>
  <c r="H39" i="52" s="1"/>
  <c r="H36" i="29"/>
  <c r="H35" i="29" s="1"/>
  <c r="H34" i="29" s="1"/>
  <c r="H33" i="29" s="1"/>
  <c r="H32" i="29" s="1"/>
  <c r="H32" i="52" s="1"/>
  <c r="H30" i="29"/>
  <c r="H29" i="29" s="1"/>
  <c r="H28" i="29" s="1"/>
  <c r="H27" i="29" s="1"/>
  <c r="H25" i="29"/>
  <c r="H24" i="29" s="1"/>
  <c r="H23" i="29" s="1"/>
  <c r="H22" i="29" s="1"/>
  <c r="G63" i="53"/>
  <c r="H63" i="53" s="1"/>
  <c r="G108" i="53"/>
  <c r="G120" i="53"/>
  <c r="H120" i="53" s="1"/>
  <c r="G128" i="53"/>
  <c r="G127" i="53" s="1"/>
  <c r="G126" i="53" s="1"/>
  <c r="G125" i="53" s="1"/>
  <c r="G124" i="53" s="1"/>
  <c r="G134" i="53"/>
  <c r="G133" i="53" s="1"/>
  <c r="G132" i="53" s="1"/>
  <c r="G131" i="53" s="1"/>
  <c r="G130" i="53" s="1"/>
  <c r="G142" i="53"/>
  <c r="G141" i="53" s="1"/>
  <c r="G140" i="53" s="1"/>
  <c r="G146" i="53"/>
  <c r="G145" i="53" s="1"/>
  <c r="G144" i="53" s="1"/>
  <c r="G162" i="53"/>
  <c r="G161" i="53" s="1"/>
  <c r="G160" i="53" s="1"/>
  <c r="G159" i="53" s="1"/>
  <c r="G158" i="53" s="1"/>
  <c r="G157" i="53" s="1"/>
  <c r="G89" i="53"/>
  <c r="G88" i="53" s="1"/>
  <c r="G87" i="53" s="1"/>
  <c r="G86" i="53" s="1"/>
  <c r="G85" i="53" s="1"/>
  <c r="G95" i="53"/>
  <c r="G94" i="53" s="1"/>
  <c r="G93" i="53" s="1"/>
  <c r="G92" i="53" s="1"/>
  <c r="G91" i="53" s="1"/>
  <c r="G58" i="53"/>
  <c r="G57" i="53" s="1"/>
  <c r="G53" i="53"/>
  <c r="G14" i="53"/>
  <c r="G155" i="53"/>
  <c r="G154" i="53" s="1"/>
  <c r="G211" i="53"/>
  <c r="G210" i="53" s="1"/>
  <c r="G224" i="53"/>
  <c r="G223" i="53" s="1"/>
  <c r="G255" i="53"/>
  <c r="G254" i="53" s="1"/>
  <c r="G189" i="53"/>
  <c r="G188" i="53" s="1"/>
  <c r="G187" i="53" s="1"/>
  <c r="G204" i="53"/>
  <c r="G220" i="53"/>
  <c r="G219" i="53" s="1"/>
  <c r="G247" i="53"/>
  <c r="G197" i="53"/>
  <c r="G168" i="53"/>
  <c r="G167" i="53" s="1"/>
  <c r="G173" i="53"/>
  <c r="G172" i="53" s="1"/>
  <c r="G81" i="53"/>
  <c r="G228" i="53"/>
  <c r="G227" i="53" s="1"/>
  <c r="G226" i="53" s="1"/>
  <c r="G232" i="53"/>
  <c r="G231" i="53" s="1"/>
  <c r="G230" i="53" s="1"/>
  <c r="G252" i="53"/>
  <c r="G251" i="53" s="1"/>
  <c r="G78" i="53"/>
  <c r="G77" i="53" s="1"/>
  <c r="G69" i="53"/>
  <c r="H69" i="53" s="1"/>
  <c r="F138" i="31" l="1"/>
  <c r="F158" i="29"/>
  <c r="F157" i="29" s="1"/>
  <c r="F156" i="29" s="1"/>
  <c r="F155" i="29" s="1"/>
  <c r="F145" i="52" s="1"/>
  <c r="I215" i="53"/>
  <c r="G52" i="53"/>
  <c r="H52" i="53" s="1"/>
  <c r="H53" i="53"/>
  <c r="G60" i="29"/>
  <c r="G203" i="53"/>
  <c r="H203" i="53" s="1"/>
  <c r="H204" i="53"/>
  <c r="G107" i="53"/>
  <c r="H107" i="53" s="1"/>
  <c r="H108" i="53"/>
  <c r="H165" i="29"/>
  <c r="G165" i="29" s="1"/>
  <c r="G166" i="29"/>
  <c r="G80" i="29"/>
  <c r="H86" i="29"/>
  <c r="H85" i="29" s="1"/>
  <c r="G92" i="29"/>
  <c r="I97" i="53"/>
  <c r="G60" i="53"/>
  <c r="G205" i="29"/>
  <c r="F132" i="29"/>
  <c r="F131" i="29" s="1"/>
  <c r="F130" i="29" s="1"/>
  <c r="G203" i="29"/>
  <c r="H253" i="53"/>
  <c r="F179" i="29"/>
  <c r="F178" i="29" s="1"/>
  <c r="F177" i="29" s="1"/>
  <c r="F176" i="29" s="1"/>
  <c r="F175" i="29" s="1"/>
  <c r="F174" i="29" s="1"/>
  <c r="H59" i="29"/>
  <c r="F73" i="31"/>
  <c r="F74" i="31"/>
  <c r="H109" i="29"/>
  <c r="H108" i="29" s="1"/>
  <c r="H107" i="29" s="1"/>
  <c r="H106" i="29" s="1"/>
  <c r="H95" i="29"/>
  <c r="H94" i="29" s="1"/>
  <c r="F79" i="29"/>
  <c r="F78" i="29" s="1"/>
  <c r="F77" i="29" s="1"/>
  <c r="F76" i="29" s="1"/>
  <c r="F148" i="29"/>
  <c r="F147" i="29" s="1"/>
  <c r="F146" i="29" s="1"/>
  <c r="F145" i="29" s="1"/>
  <c r="F135" i="52" s="1"/>
  <c r="H79" i="29"/>
  <c r="H78" i="29" s="1"/>
  <c r="H77" i="29" s="1"/>
  <c r="H148" i="29"/>
  <c r="H147" i="29" s="1"/>
  <c r="H146" i="29" s="1"/>
  <c r="H145" i="29" s="1"/>
  <c r="H179" i="29"/>
  <c r="H178" i="29" s="1"/>
  <c r="H177" i="29" s="1"/>
  <c r="H176" i="29" s="1"/>
  <c r="H175" i="29" s="1"/>
  <c r="H174" i="29" s="1"/>
  <c r="H45" i="29"/>
  <c r="H44" i="29" s="1"/>
  <c r="F45" i="29"/>
  <c r="F44" i="29" s="1"/>
  <c r="F43" i="29" s="1"/>
  <c r="H64" i="29"/>
  <c r="H132" i="29"/>
  <c r="H131" i="29" s="1"/>
  <c r="H130" i="29" s="1"/>
  <c r="F109" i="29"/>
  <c r="F108" i="29" s="1"/>
  <c r="F107" i="29" s="1"/>
  <c r="F106" i="29" s="1"/>
  <c r="F98" i="52" s="1"/>
  <c r="F59" i="29"/>
  <c r="F58" i="29" s="1"/>
  <c r="F57" i="29" s="1"/>
  <c r="F64" i="29"/>
  <c r="H200" i="29"/>
  <c r="H199" i="29" s="1"/>
  <c r="H198" i="29" s="1"/>
  <c r="H197" i="29" s="1"/>
  <c r="H196" i="29" s="1"/>
  <c r="H195" i="29" s="1"/>
  <c r="H189" i="52" s="1"/>
  <c r="H188" i="52" s="1"/>
  <c r="F200" i="29"/>
  <c r="F199" i="29" s="1"/>
  <c r="F198" i="29" s="1"/>
  <c r="F197" i="29" s="1"/>
  <c r="F196" i="29" s="1"/>
  <c r="F95" i="29"/>
  <c r="F94" i="29" s="1"/>
  <c r="F86" i="52" s="1"/>
  <c r="F21" i="29"/>
  <c r="F21" i="52" s="1"/>
  <c r="G139" i="53"/>
  <c r="H163" i="52"/>
  <c r="H21" i="29"/>
  <c r="H21" i="52" s="1"/>
  <c r="H158" i="29" l="1"/>
  <c r="I214" i="53"/>
  <c r="H84" i="29"/>
  <c r="F38" i="29"/>
  <c r="G51" i="53"/>
  <c r="H58" i="29"/>
  <c r="G59" i="29"/>
  <c r="G44" i="29"/>
  <c r="H157" i="29"/>
  <c r="H156" i="29" s="1"/>
  <c r="H155" i="29" s="1"/>
  <c r="H144" i="29" s="1"/>
  <c r="F195" i="29"/>
  <c r="F188" i="52" s="1"/>
  <c r="F189" i="52"/>
  <c r="H76" i="29"/>
  <c r="H75" i="29" s="1"/>
  <c r="H69" i="52" s="1"/>
  <c r="H70" i="52"/>
  <c r="F162" i="52"/>
  <c r="F161" i="52"/>
  <c r="F75" i="29"/>
  <c r="F69" i="52" s="1"/>
  <c r="F70" i="52"/>
  <c r="H251" i="53"/>
  <c r="H252" i="53"/>
  <c r="F116" i="29"/>
  <c r="F108" i="52" s="1"/>
  <c r="F122" i="52"/>
  <c r="H116" i="29"/>
  <c r="H108" i="52" s="1"/>
  <c r="H122" i="52"/>
  <c r="F84" i="29"/>
  <c r="F78" i="52" s="1"/>
  <c r="F144" i="29"/>
  <c r="F134" i="52" s="1"/>
  <c r="H43" i="29"/>
  <c r="D66" i="31"/>
  <c r="D65" i="31" s="1"/>
  <c r="I213" i="53" l="1"/>
  <c r="G43" i="29"/>
  <c r="H57" i="29"/>
  <c r="G57" i="29" s="1"/>
  <c r="G58" i="29"/>
  <c r="F8" i="29"/>
  <c r="F8" i="52" s="1"/>
  <c r="F38" i="52"/>
  <c r="F72" i="31"/>
  <c r="F114" i="31"/>
  <c r="H38" i="29" l="1"/>
  <c r="G38" i="29" s="1"/>
  <c r="F113" i="31"/>
  <c r="F164" i="31" s="1"/>
  <c r="G68" i="53"/>
  <c r="H68" i="53" s="1"/>
  <c r="H8" i="29" l="1"/>
  <c r="G8" i="29" s="1"/>
  <c r="G207" i="29" s="1"/>
  <c r="H38" i="52"/>
  <c r="F51" i="31"/>
  <c r="F50" i="31" s="1"/>
  <c r="G246" i="53"/>
  <c r="G237" i="53"/>
  <c r="G236" i="53" s="1"/>
  <c r="G218" i="53"/>
  <c r="G217" i="53" s="1"/>
  <c r="G216" i="53" s="1"/>
  <c r="G202" i="53"/>
  <c r="H202" i="53" s="1"/>
  <c r="G196" i="53"/>
  <c r="G184" i="53"/>
  <c r="G176" i="53"/>
  <c r="G175" i="53" s="1"/>
  <c r="G166" i="53" s="1"/>
  <c r="G153" i="53"/>
  <c r="G152" i="53" s="1"/>
  <c r="G119" i="53"/>
  <c r="G102" i="53"/>
  <c r="H102" i="53" s="1"/>
  <c r="G80" i="53"/>
  <c r="G76" i="53" s="1"/>
  <c r="G67" i="53"/>
  <c r="H67" i="53" s="1"/>
  <c r="G41" i="53"/>
  <c r="G40" i="53" s="1"/>
  <c r="G35" i="53"/>
  <c r="G30" i="53"/>
  <c r="G29" i="53" s="1"/>
  <c r="G21" i="53"/>
  <c r="G13" i="53"/>
  <c r="F13" i="52"/>
  <c r="F12" i="52" s="1"/>
  <c r="G199" i="52"/>
  <c r="F198" i="52"/>
  <c r="G198" i="52" s="1"/>
  <c r="G197" i="52"/>
  <c r="F196" i="52"/>
  <c r="G196" i="52" s="1"/>
  <c r="G195" i="52"/>
  <c r="F194" i="52"/>
  <c r="F186" i="52"/>
  <c r="F173" i="52"/>
  <c r="F172" i="52" s="1"/>
  <c r="F171" i="52" s="1"/>
  <c r="F169" i="52"/>
  <c r="F167" i="52"/>
  <c r="F159" i="52"/>
  <c r="F153" i="52"/>
  <c r="F152" i="52" s="1"/>
  <c r="F150" i="52"/>
  <c r="F132" i="52"/>
  <c r="F131" i="52" s="1"/>
  <c r="F129" i="52"/>
  <c r="F126" i="52"/>
  <c r="F125" i="52" s="1"/>
  <c r="F120" i="52"/>
  <c r="F114" i="52"/>
  <c r="F113" i="52" s="1"/>
  <c r="F112" i="52" s="1"/>
  <c r="F106" i="52"/>
  <c r="F105" i="52" s="1"/>
  <c r="F103" i="52"/>
  <c r="F102" i="52" s="1"/>
  <c r="F96" i="52"/>
  <c r="F91" i="52"/>
  <c r="F90" i="52" s="1"/>
  <c r="F89" i="52" s="1"/>
  <c r="F84" i="52"/>
  <c r="F76" i="52"/>
  <c r="F74" i="52"/>
  <c r="F67" i="52"/>
  <c r="F62" i="52"/>
  <c r="F56" i="52"/>
  <c r="F54" i="52"/>
  <c r="F49" i="52"/>
  <c r="F46" i="52"/>
  <c r="F44" i="52"/>
  <c r="F42" i="52"/>
  <c r="F36" i="52"/>
  <c r="F35" i="52" s="1"/>
  <c r="F30" i="52"/>
  <c r="F25" i="52"/>
  <c r="F24" i="52" s="1"/>
  <c r="F19" i="52"/>
  <c r="H8" i="52" l="1"/>
  <c r="H201" i="52" s="1"/>
  <c r="H207" i="29"/>
  <c r="H119" i="53"/>
  <c r="H115" i="53" s="1"/>
  <c r="G115" i="53"/>
  <c r="F166" i="52"/>
  <c r="F165" i="52" s="1"/>
  <c r="F164" i="52" s="1"/>
  <c r="G12" i="53"/>
  <c r="G11" i="53" s="1"/>
  <c r="G183" i="53"/>
  <c r="G245" i="53"/>
  <c r="G151" i="53"/>
  <c r="G20" i="53"/>
  <c r="G28" i="53"/>
  <c r="G34" i="53"/>
  <c r="G39" i="53"/>
  <c r="G209" i="53"/>
  <c r="G235" i="53"/>
  <c r="G101" i="53"/>
  <c r="H101" i="53" s="1"/>
  <c r="G195" i="53"/>
  <c r="F48" i="52"/>
  <c r="F11" i="52"/>
  <c r="F61" i="52"/>
  <c r="F60" i="52" s="1"/>
  <c r="F88" i="52"/>
  <c r="F83" i="52"/>
  <c r="F82" i="52" s="1"/>
  <c r="F101" i="52"/>
  <c r="F66" i="52"/>
  <c r="F65" i="52" s="1"/>
  <c r="F185" i="52"/>
  <c r="F184" i="52" s="1"/>
  <c r="F41" i="52"/>
  <c r="F53" i="52"/>
  <c r="F73" i="52"/>
  <c r="F111" i="52"/>
  <c r="F119" i="52"/>
  <c r="F128" i="52"/>
  <c r="F18" i="52"/>
  <c r="F23" i="52"/>
  <c r="F29" i="52"/>
  <c r="F34" i="52"/>
  <c r="F193" i="52"/>
  <c r="F95" i="52"/>
  <c r="F158" i="52"/>
  <c r="F149" i="52"/>
  <c r="G194" i="52"/>
  <c r="G8" i="52" l="1"/>
  <c r="G201" i="52" s="1"/>
  <c r="F59" i="52"/>
  <c r="F100" i="52"/>
  <c r="F99" i="52" s="1"/>
  <c r="G10" i="53"/>
  <c r="G50" i="53"/>
  <c r="G182" i="53"/>
  <c r="G244" i="53"/>
  <c r="G75" i="53"/>
  <c r="G165" i="53"/>
  <c r="G114" i="53"/>
  <c r="G208" i="53"/>
  <c r="G19" i="53"/>
  <c r="G194" i="53"/>
  <c r="G100" i="53"/>
  <c r="H100" i="53" s="1"/>
  <c r="G234" i="53"/>
  <c r="G33" i="53"/>
  <c r="G38" i="53"/>
  <c r="G150" i="53"/>
  <c r="G27" i="53"/>
  <c r="F10" i="52"/>
  <c r="F40" i="52"/>
  <c r="F39" i="52" s="1"/>
  <c r="F52" i="52"/>
  <c r="F148" i="52"/>
  <c r="F183" i="52"/>
  <c r="F157" i="52"/>
  <c r="F94" i="52"/>
  <c r="F192" i="52"/>
  <c r="G193" i="52"/>
  <c r="F17" i="52"/>
  <c r="F124" i="52"/>
  <c r="F110" i="52"/>
  <c r="F64" i="52"/>
  <c r="F28" i="52"/>
  <c r="F118" i="52"/>
  <c r="F81" i="52"/>
  <c r="F22" i="52"/>
  <c r="F72" i="52"/>
  <c r="F33" i="52"/>
  <c r="G49" i="53" l="1"/>
  <c r="G9" i="53"/>
  <c r="G138" i="53"/>
  <c r="G137" i="53" s="1"/>
  <c r="G181" i="53"/>
  <c r="G243" i="53"/>
  <c r="G74" i="53"/>
  <c r="G113" i="53"/>
  <c r="G112" i="53" s="1"/>
  <c r="G32" i="53"/>
  <c r="G193" i="53"/>
  <c r="G164" i="53"/>
  <c r="G149" i="53"/>
  <c r="G99" i="53"/>
  <c r="H99" i="53" s="1"/>
  <c r="G215" i="53"/>
  <c r="G207" i="53"/>
  <c r="G37" i="53"/>
  <c r="G18" i="53"/>
  <c r="G84" i="53"/>
  <c r="F9" i="52"/>
  <c r="F51" i="52"/>
  <c r="F117" i="52"/>
  <c r="F58" i="52"/>
  <c r="F163" i="52"/>
  <c r="F27" i="52"/>
  <c r="F156" i="52"/>
  <c r="F147" i="52"/>
  <c r="F123" i="52"/>
  <c r="F191" i="52"/>
  <c r="G192" i="52"/>
  <c r="F93" i="52"/>
  <c r="F71" i="52"/>
  <c r="F80" i="52"/>
  <c r="F16" i="52"/>
  <c r="G43" i="53" l="1"/>
  <c r="G136" i="53"/>
  <c r="G180" i="53"/>
  <c r="G242" i="53"/>
  <c r="G123" i="53"/>
  <c r="G111" i="53"/>
  <c r="G192" i="53"/>
  <c r="G206" i="53"/>
  <c r="G214" i="53"/>
  <c r="G17" i="53"/>
  <c r="G98" i="53"/>
  <c r="H98" i="53" s="1"/>
  <c r="G26" i="53"/>
  <c r="F87" i="52"/>
  <c r="F146" i="52"/>
  <c r="F190" i="52"/>
  <c r="G191" i="52"/>
  <c r="G179" i="53" l="1"/>
  <c r="G241" i="53"/>
  <c r="G213" i="53"/>
  <c r="G148" i="53"/>
  <c r="G8" i="53"/>
  <c r="G191" i="53"/>
  <c r="G122" i="53"/>
  <c r="G97" i="53"/>
  <c r="H97" i="53" s="1"/>
  <c r="G190" i="52"/>
  <c r="G178" i="53" l="1"/>
  <c r="G110" i="53"/>
  <c r="G240" i="53"/>
  <c r="D156" i="31"/>
  <c r="D155" i="31" s="1"/>
  <c r="D153" i="31"/>
  <c r="D152" i="31" s="1"/>
  <c r="D148" i="31"/>
  <c r="D147" i="31" s="1"/>
  <c r="D142" i="31"/>
  <c r="D141" i="31" s="1"/>
  <c r="D131" i="31"/>
  <c r="D130" i="31" s="1"/>
  <c r="D129" i="31" s="1"/>
  <c r="D128" i="31" s="1"/>
  <c r="D120" i="31"/>
  <c r="D119" i="31" s="1"/>
  <c r="D116" i="31"/>
  <c r="D111" i="31"/>
  <c r="D110" i="31" s="1"/>
  <c r="D106" i="31"/>
  <c r="D104" i="31"/>
  <c r="D87" i="31"/>
  <c r="D84" i="31" s="1"/>
  <c r="D83" i="31" s="1"/>
  <c r="D80" i="31"/>
  <c r="D78" i="31"/>
  <c r="E78" i="31" s="1"/>
  <c r="D76" i="31"/>
  <c r="D63" i="31"/>
  <c r="D62" i="31" s="1"/>
  <c r="D51" i="31"/>
  <c r="D50" i="31" s="1"/>
  <c r="D48" i="31"/>
  <c r="D47" i="31" s="1"/>
  <c r="D42" i="31"/>
  <c r="D31" i="31"/>
  <c r="D29" i="31" s="1"/>
  <c r="D26" i="31"/>
  <c r="D25" i="31" s="1"/>
  <c r="D11" i="31"/>
  <c r="D10" i="31" s="1"/>
  <c r="D20" i="31"/>
  <c r="D19" i="31" s="1"/>
  <c r="D18" i="31" s="1"/>
  <c r="D16" i="31"/>
  <c r="D14" i="31"/>
  <c r="G258" i="53" l="1"/>
  <c r="F39" i="31"/>
  <c r="D39" i="31"/>
  <c r="D75" i="31"/>
  <c r="D74" i="31" s="1"/>
  <c r="D151" i="31"/>
  <c r="D150" i="31" s="1"/>
  <c r="D140" i="31"/>
  <c r="D139" i="31" s="1"/>
  <c r="D115" i="31"/>
  <c r="D103" i="31"/>
  <c r="D102" i="31" s="1"/>
  <c r="D53" i="31"/>
  <c r="D109" i="31"/>
  <c r="D108" i="31" s="1"/>
  <c r="F200" i="52"/>
  <c r="G200" i="52" s="1"/>
  <c r="F201" i="52"/>
  <c r="D82" i="31"/>
  <c r="D13" i="31"/>
  <c r="D9" i="31" s="1"/>
  <c r="D8" i="31" s="1"/>
  <c r="H258" i="53" l="1"/>
  <c r="D38" i="31"/>
  <c r="D73" i="31"/>
  <c r="D72" i="31" s="1"/>
  <c r="D138" i="31"/>
  <c r="D101" i="31"/>
  <c r="D37" i="31" l="1"/>
  <c r="F38" i="31"/>
  <c r="F207" i="29"/>
  <c r="D22" i="31" l="1"/>
  <c r="D28" i="31"/>
  <c r="D89" i="31"/>
  <c r="D159" i="31" s="1"/>
  <c r="D158" i="31" s="1"/>
  <c r="D24" i="31"/>
  <c r="D23" i="31" s="1"/>
  <c r="D114" i="31"/>
  <c r="D133" i="31"/>
  <c r="D113" i="31" l="1"/>
  <c r="D164" i="31" s="1"/>
  <c r="I61" i="53"/>
  <c r="I60" i="53" l="1"/>
  <c r="H61" i="53"/>
  <c r="I51" i="53" l="1"/>
  <c r="I50" i="53" s="1"/>
  <c r="H60" i="53"/>
  <c r="H50" i="53" l="1"/>
  <c r="I49" i="53"/>
  <c r="H49" i="53" l="1"/>
  <c r="I43" i="53"/>
  <c r="H43" i="53" s="1"/>
  <c r="I8" i="53" l="1"/>
  <c r="H8" i="53" s="1"/>
</calcChain>
</file>

<file path=xl/sharedStrings.xml><?xml version="1.0" encoding="utf-8"?>
<sst xmlns="http://schemas.openxmlformats.org/spreadsheetml/2006/main" count="1890" uniqueCount="302">
  <si>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</si>
  <si>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</si>
  <si>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</si>
  <si>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</si>
  <si>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</si>
  <si>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</si>
  <si>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</si>
  <si>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</si>
  <si>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</si>
  <si>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</si>
  <si>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</si>
  <si>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</si>
  <si>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</si>
  <si>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</si>
  <si>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</si>
  <si>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</si>
  <si>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</si>
  <si>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</si>
  <si>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</si>
  <si>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</si>
  <si>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</si>
  <si>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</si>
  <si>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</si>
  <si>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</si>
  <si>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</si>
  <si>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</si>
  <si>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</si>
  <si>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</si>
  <si>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</si>
  <si>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</si>
  <si>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</si>
  <si>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</si>
  <si>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</si>
  <si>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</si>
  <si>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</si>
  <si>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</si>
  <si>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</si>
  <si>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</si>
  <si>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</si>
  <si>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</si>
  <si>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</si>
  <si>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</si>
  <si>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</si>
  <si>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</si>
  <si>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</si>
  <si>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</si>
  <si>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</si>
  <si>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</si>
  <si>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</si>
  <si>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</si>
  <si>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</si>
  <si>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</si>
  <si>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</si>
  <si>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</si>
  <si>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</si>
  <si>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</si>
  <si>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</si>
  <si>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</si>
  <si>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</si>
  <si>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</si>
  <si>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</si>
  <si>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</si>
  <si>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</si>
  <si>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</si>
  <si>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</si>
  <si>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</si>
  <si>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</si>
  <si>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</si>
  <si>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</si>
  <si>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</si>
  <si>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</si>
  <si>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</si>
  <si>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</si>
  <si>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</si>
  <si>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</si>
  <si>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</si>
  <si>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Закупка товаров, работ и услуг для обеспечения государственных (муниципальных) нужд</t>
  </si>
  <si>
    <t>5000100000</t>
  </si>
  <si>
    <t>Основное мероприятие "Мероприятия по обеспечению территории сельского поселения Светлый уличным освещением"</t>
  </si>
  <si>
    <t>итого</t>
  </si>
  <si>
    <t>Уплата иных платежей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</si>
  <si>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</si>
  <si>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</si>
  <si>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Дорожное хозяйство (дорожные фонды)</t>
  </si>
  <si>
    <t>500000000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</si>
  <si>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</si>
  <si>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</si>
  <si>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</si>
  <si>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</si>
  <si>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тыс.руб</t>
  </si>
  <si>
    <t>(тыс.руб.)</t>
  </si>
  <si>
    <t>Формирование Резервного фонда</t>
  </si>
  <si>
    <t>5000000000</t>
  </si>
  <si>
    <t>7700000000</t>
  </si>
  <si>
    <t>770010000</t>
  </si>
  <si>
    <t>7700102030</t>
  </si>
  <si>
    <t>Муниципальная программа "Совершенствование муниципального управления сельского поселения Светлый на 2016 -2021 годы"</t>
  </si>
  <si>
    <t>7700102040</t>
  </si>
  <si>
    <t>7700189020</t>
  </si>
  <si>
    <t>5000400000</t>
  </si>
  <si>
    <t>5000489020</t>
  </si>
  <si>
    <t>500010000</t>
  </si>
  <si>
    <t>5000122020</t>
  </si>
  <si>
    <t>7700102400</t>
  </si>
  <si>
    <t>7700100590</t>
  </si>
  <si>
    <t>7900000000</t>
  </si>
  <si>
    <t>Муниципальная программа «Управление муниципальным  имуществом в  сельском поселении Светлый на 2016-2021 годы»</t>
  </si>
  <si>
    <t>7900100000</t>
  </si>
  <si>
    <t>7900199990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</si>
  <si>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</si>
  <si>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</si>
  <si>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</si>
  <si>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</si>
  <si>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</si>
  <si>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</si>
  <si>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</si>
  <si>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</si>
  <si>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</si>
  <si>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</si>
  <si>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 xml:space="preserve">Муниципальная программа «Совершенствование муниципального управления в сельском поселении Светлый на 2016-2021 годы»   </t>
  </si>
  <si>
    <t>Основное меприятие"Развитие и обеспечение деятельности органов местного самоуправления в информационной сфере"</t>
  </si>
  <si>
    <t>7700300000</t>
  </si>
  <si>
    <t>7700320070</t>
  </si>
  <si>
    <t>Основное меприятие "Обеспечение выполнения полномочий и функций администрации  сельского поселения Светлый и подведомственных учреждений"</t>
  </si>
  <si>
    <t>7700100000</t>
  </si>
  <si>
    <t>77001S2671</t>
  </si>
  <si>
    <t>8300000000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</si>
  <si>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2016-2021 годах»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</si>
  <si>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</si>
  <si>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</si>
  <si>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</si>
  <si>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Субсидии неккомерческой организации Югорский фонд капитального ремонта многоквартирныхь домов</t>
  </si>
  <si>
    <t>8320296010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</si>
  <si>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</si>
  <si>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</si>
  <si>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</si>
  <si>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</si>
  <si>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r>
      <t xml:space="preserve">Софинансирование </t>
    </r>
    <r>
      <rPr>
        <sz val="8"/>
        <rFont val="Arial"/>
        <family val="2"/>
        <charset val="204"/>
      </rPr>
  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  </r>
  </si>
  <si>
    <t>8000000000</t>
  </si>
  <si>
    <t>8000300000</t>
  </si>
  <si>
    <t>80003999990</t>
  </si>
  <si>
    <t>7800000000</t>
  </si>
  <si>
    <t>Муниципальная программа «Развитие спорта, культуры  и библиотечного дела в сельском поселении Светлый на 2019-2021 годы»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</si>
  <si>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</si>
  <si>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</si>
  <si>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</si>
  <si>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</si>
  <si>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</si>
  <si>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Основное мероприятие "Федеральный проект "Культурная среда"</t>
  </si>
  <si>
    <t>782А100000</t>
  </si>
  <si>
    <t>782А182520</t>
  </si>
  <si>
    <t>Иные межбюджетные трансферты на развитие сферы культуры в муниципальных образованиях Ханты-Мансийского автономного округа - Югры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</si>
  <si>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</si>
  <si>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</si>
  <si>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</si>
  <si>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</si>
  <si>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</si>
  <si>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Основное меприятие "Обеспечение организации и проведения физкультурных и массовых спортивных мероприятий"</t>
  </si>
  <si>
    <t>7810000000</t>
  </si>
  <si>
    <t>7810100000</t>
  </si>
  <si>
    <t>7810100590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</si>
  <si>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</si>
  <si>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</si>
  <si>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</si>
  <si>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Основное меприятие "Профилактические мероприятия по противодействию и злоупотреблению наркотикам и их незаконному обороту"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</si>
  <si>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</si>
  <si>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</si>
  <si>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</si>
  <si>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</si>
  <si>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</si>
  <si>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</si>
  <si>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</si>
  <si>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</si>
  <si>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2016-2021 годы»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</si>
  <si>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</si>
  <si>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</si>
  <si>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</si>
  <si>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</si>
  <si>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</si>
  <si>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Муниципальная программа "Благоустройство территории сельского поселения Светлый на 2016-2021 годы"</t>
  </si>
  <si>
    <t>8310182591</t>
  </si>
  <si>
    <t>83101S2591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</si>
  <si>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2019 год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</si>
  <si>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2019 год</t>
  </si>
  <si>
    <t>Распределение бюджетных ассигнований по разделам, подразделам классификации расходов бюджета сельского поселения Светлый на 2019 год</t>
  </si>
  <si>
    <t>Расходы на софинансирование иных межбюджетных трансфертов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</si>
  <si>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>Иные межбюджетные трансферты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</si>
  <si>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>Расходы на софинансирование иных  межбюджетных трансфертов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</si>
  <si>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2016-2021 годах»</t>
  </si>
  <si>
    <t>Муниципальная программа «Развитие и содержание дорожно-транспортной системы на территории сельского поселения Светлый  2017-2021 годы»</t>
  </si>
  <si>
    <t>Ведомственная структура расходов бюджета сельского поселения Светлый на 2019 год</t>
  </si>
  <si>
    <t>Уточнение</t>
  </si>
  <si>
    <t>Уточненный план</t>
  </si>
  <si>
    <t>7820182520</t>
  </si>
  <si>
    <t>78201S2520</t>
  </si>
  <si>
    <t>Закупка товаров, работ, услуг в целях капитального ремонта государственного (муниципального) имущества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</si>
  <si>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</si>
  <si>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</si>
  <si>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Субсидии на развитие сферы культуры в муниципальных образованиях Ханты-Мансийского автономного округа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</si>
  <si>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</si>
  <si>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Субсидии на развитие сферы культуры в муниципальных образованиях  Ханты-Мансийского автономного округа</t>
  </si>
  <si>
    <t>Приложение 3                                     к решению Совета депутатов сельского поселения Светлый         от 24.12.2018 №19</t>
  </si>
  <si>
    <t>Приложение 5                                     к решению Совета депутатов сельского поселения Светлый         от 24.12.2018 №19</t>
  </si>
  <si>
    <t>Приложение 7                                     к решению Совета депутатов сельского поселения Светлый         от 24.12.2018 №19</t>
  </si>
  <si>
    <t>Приложение 9                                    к решению Совета депутатов сельского поселения Светлый         от 00.00.2019 №00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</si>
  <si>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</si>
  <si>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</si>
  <si>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Итсполнение судебных актов</t>
  </si>
  <si>
    <t>Субсидии неккомерческой организации Югорский фонд капитального ремонта многоквартирных домов</t>
  </si>
  <si>
    <t>782S182520</t>
  </si>
  <si>
    <t>7600000000</t>
  </si>
  <si>
    <t>7600284290</t>
  </si>
  <si>
    <t>8310199990</t>
  </si>
  <si>
    <t>Приложение 1                                                            к  решению Совета депутатов             сельского поселения Светлый                                                   от 24.12.2018 №19</t>
  </si>
  <si>
    <t>Доходы бюджета сельского поселения Светлый на 2019 год</t>
  </si>
  <si>
    <t>тыс. рублей</t>
  </si>
  <si>
    <t>Код бюджетной квалификации</t>
  </si>
  <si>
    <t>Доходы (Вид налога)</t>
  </si>
  <si>
    <t>000 100 00000 00 0000 000</t>
  </si>
  <si>
    <t>Доходы</t>
  </si>
  <si>
    <t>100 103 02000 01 0000 110</t>
  </si>
  <si>
    <t>АКЦИЗЫ по подакцизным товарам (продукции), производимым на территории Российской Федерации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</si>
  <si>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</si>
  <si>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</si>
  <si>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</si>
  <si>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</si>
  <si>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</si>
  <si>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</si>
  <si>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</si>
  <si>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</si>
  <si>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</si>
  <si>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</si>
  <si>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</si>
  <si>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</si>
  <si>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</si>
  <si>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</si>
  <si>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</si>
  <si>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</si>
  <si>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</si>
  <si>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</si>
  <si>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182 106 06000 00 0000 110</t>
  </si>
  <si>
    <t>ЗЕМЕЛЬНЫЙ НАЛОГ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</si>
  <si>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</si>
  <si>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</si>
  <si>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</si>
  <si>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</si>
  <si>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</si>
  <si>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</si>
  <si>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</si>
  <si>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</si>
  <si>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</si>
  <si>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</si>
  <si>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650 111 01050 10 0000 120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</si>
  <si>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</si>
  <si>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</si>
  <si>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</si>
  <si>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</si>
  <si>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</si>
  <si>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650 200 00000 00 0000 000</t>
  </si>
  <si>
    <t>БЕЗВОЗМЕЗДНЫЕ ПОСТУПЛЕНИЯ</t>
  </si>
  <si>
    <t>000 202 10000 00 0000 150</t>
  </si>
  <si>
    <t>Дотации бюджетам субъектов Российской Федерации и муниципальных образований</t>
  </si>
  <si>
    <t>650 202 15001 10 0000 150</t>
  </si>
  <si>
    <t>Дотации бюджетам сельских поселений на выравнивание бюджетной обеспеченности</t>
  </si>
  <si>
    <t>000 202 30000 00 0000 150</t>
  </si>
  <si>
    <t>Субвенции бюджетам субъектов Российской Федерации и муниципальных образований</t>
  </si>
  <si>
    <t>650 202 35930 10 0000 150</t>
  </si>
  <si>
    <t xml:space="preserve">Субвенции бюджетам сельских поселений на государственную регистрацию актов гражданского состояния </t>
  </si>
  <si>
    <t>650 202 35118 10 0000 150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</si>
  <si>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</si>
  <si>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000 202 40000 00 0000 150</t>
  </si>
  <si>
    <t>650 202 49999 10 0000 150</t>
  </si>
  <si>
    <t>Прочие межбюджетные трансферты передаваемые бюджетам сельских поселений</t>
  </si>
  <si>
    <t>650 207 05030 00 0000 000</t>
  </si>
  <si>
    <t>Прочие безвозмездные поступления в бюджеты сельских поселений</t>
  </si>
  <si>
    <t>650 207 05030 10 0000 180</t>
  </si>
  <si>
    <t>Всего доходов:</t>
  </si>
  <si>
    <t>Приложение 13                                                            к  решению Совета депутатов             сельского поселения Светлый                                                   от 24.12.2018 №13</t>
  </si>
  <si>
    <t>Межбюджетные трансферты получаемые из бюджета Березовского района на 2019 год</t>
  </si>
  <si>
    <t>(тыс.руб)</t>
  </si>
  <si>
    <t xml:space="preserve"> на развитие сферы культуры в муниципальных образованиях Ханты-Мансийского автономного округа - Югры</t>
  </si>
  <si>
    <t xml:space="preserve">  для создания условий для деятельности народных дружин</t>
  </si>
  <si>
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</si>
  <si>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 xml:space="preserve">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</si>
  <si>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 xml:space="preserve">Дотации </t>
  </si>
  <si>
    <t xml:space="preserve">на выравнивание уровня бюджетной обеспеченности </t>
  </si>
  <si>
    <t>Субвенции</t>
  </si>
  <si>
    <t>на осуществление первичного воинского учета на территориях, где отсутствуют военные комиссариаты (федеральный бюджет)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</si>
  <si>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2014- 2020 годах» за счет средств федерального бюджета</t>
  </si>
  <si>
    <t xml:space="preserve">Всего </t>
  </si>
  <si>
    <t xml:space="preserve">650 202 30024 10 0000 150 </t>
  </si>
  <si>
    <t>Утверждено решением Совета депутатов сельского поселения Светлый от 06.05.2019 № 40</t>
  </si>
  <si>
    <t>по организации деятельности по обращению с твердыми коммунальными отходами</t>
  </si>
  <si>
    <t>Субвенции бюджетам сельских поселений на выполнение передаваемых полномочий субъектов РФ</t>
  </si>
  <si>
    <t>Муниципальная программа "Обеспечение экологической безопасности сельского поселения Светлый на 2016-2021 годы"</t>
  </si>
  <si>
    <t>Основное мероприятие "Работы по организации деятельности по обращению с твердыми коммунальными отходами"</t>
  </si>
  <si>
    <t>Приложение 1                                                    к решению Совета депутатов                  сельского поселения Светлый                от 00.00.2019 №00</t>
  </si>
  <si>
    <t>Приложение 2                                                    к решению Совета депутатов                  сельского поселения Светлый                от 00.00.2019 №00</t>
  </si>
  <si>
    <t>Приложение 3                                                    к решению Совета депутатов                  сельского поселения Светлый                              от 00.00.2019 №00</t>
  </si>
  <si>
    <t>Приложение 4                                                    к решению Совета депутатов                  сельского поселения Светлый                              от 00.00.2019 №00</t>
  </si>
  <si>
    <t>Приложение 5                                                  к решению Совета депутатов                  сельского поселения Светлый                 от 00.00.2019 №00</t>
  </si>
  <si>
    <t>Приложение 6                                                 к решению Совета депутатов                  сельского поселения Светлый                от 00.00.2019 №00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</si>
</sst>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000"/>
    <numFmt numFmtId="166" formatCode="0000000"/>
    <numFmt numFmtId="167" formatCode="0000"/>
    <numFmt numFmtId="168" formatCode="000;;"/>
    <numFmt numFmtId="169" formatCode="00;;"/>
    <numFmt numFmtId="170" formatCode="#,##0.0_ ;[Red]\-#,##0.0\ "/>
    <numFmt numFmtId="171" formatCode="#,##0.000000_ ;[Red]\-#,##0.000000\ "/>
    <numFmt numFmtId="172" formatCode="#,##0.0;[Red]\-#,##0.0;0.0"/>
    <numFmt numFmtId="173" formatCode="0.0"/>
    <numFmt numFmtId="174" formatCode="0000000000"/>
    <numFmt numFmtId="175" formatCode="#,##0.00;[Red]\-#,##0.00;0.00"/>
    <numFmt numFmtId="176" formatCode="#,##0.00_ ;[Red]\-#,##0.00\ "/>
    <numFmt numFmtId="177" formatCode="#,##0.0"/>
    <numFmt numFmtId="178" formatCode="#,##0.000;[Red]\-#,##0.000;0.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10" fillId="2" borderId="5">
      <alignment horizontal="left" vertical="top" wrapText="1"/>
    </xf>
    <xf numFmtId="0" fontId="12" fillId="0" borderId="0"/>
  </cellStyleXfs>
  <cellXfs count="142">
    <xf numFmtId="0" fontId="0" fillId="0" borderId="0" xfId="0"/>
    <xf numFmtId="167" fontId="3" fillId="0" borderId="4" xfId="1" applyNumberFormat="1" applyFont="1" applyFill="1" applyBorder="1" applyAlignment="1" applyProtection="1">
      <alignment wrapText="1"/>
      <protection hidden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3" fillId="0" borderId="1" xfId="5" applyNumberFormat="1" applyFont="1" applyFill="1" applyBorder="1" applyAlignment="1" applyProtection="1">
      <alignment horizontal="center" vertical="center"/>
      <protection hidden="1"/>
    </xf>
    <xf numFmtId="167" fontId="3" fillId="0" borderId="4" xfId="5" applyNumberFormat="1" applyFont="1" applyFill="1" applyBorder="1" applyAlignment="1" applyProtection="1">
      <alignment horizontal="left" vertical="center" wrapText="1"/>
      <protection hidden="1"/>
    </xf>
    <xf numFmtId="49" fontId="3" fillId="0" borderId="3" xfId="5" applyNumberFormat="1" applyFont="1" applyFill="1" applyBorder="1" applyAlignment="1" applyProtection="1">
      <alignment horizontal="center" vertical="center"/>
      <protection hidden="1"/>
    </xf>
    <xf numFmtId="168" fontId="3" fillId="0" borderId="3" xfId="5" applyNumberFormat="1" applyFont="1" applyFill="1" applyBorder="1" applyAlignment="1" applyProtection="1">
      <alignment horizontal="center" vertical="center"/>
      <protection hidden="1"/>
    </xf>
    <xf numFmtId="166" fontId="3" fillId="0" borderId="4" xfId="5" applyNumberFormat="1" applyFont="1" applyFill="1" applyBorder="1" applyAlignment="1" applyProtection="1">
      <alignment horizontal="left" vertical="center" wrapText="1"/>
      <protection hidden="1"/>
    </xf>
    <xf numFmtId="165" fontId="3" fillId="0" borderId="4" xfId="5" applyNumberFormat="1" applyFont="1" applyFill="1" applyBorder="1" applyAlignment="1" applyProtection="1">
      <alignment horizontal="left" vertical="center" wrapText="1"/>
      <protection hidden="1"/>
    </xf>
    <xf numFmtId="172" fontId="7" fillId="0" borderId="1" xfId="0" applyNumberFormat="1" applyFont="1" applyFill="1" applyBorder="1" applyAlignment="1">
      <alignment horizontal="center" vertical="center"/>
    </xf>
    <xf numFmtId="164" fontId="7" fillId="0" borderId="0" xfId="9" applyFont="1" applyFill="1" applyAlignment="1">
      <alignment horizontal="center"/>
    </xf>
    <xf numFmtId="171" fontId="7" fillId="0" borderId="0" xfId="0" applyNumberFormat="1" applyFont="1" applyFill="1" applyAlignment="1">
      <alignment horizontal="center"/>
    </xf>
    <xf numFmtId="166" fontId="3" fillId="0" borderId="3" xfId="5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0" fontId="8" fillId="0" borderId="3" xfId="0" applyFont="1" applyFill="1" applyBorder="1"/>
    <xf numFmtId="170" fontId="7" fillId="0" borderId="0" xfId="0" applyNumberFormat="1" applyFont="1" applyFill="1" applyAlignment="1">
      <alignment horizontal="center"/>
    </xf>
    <xf numFmtId="174" fontId="11" fillId="0" borderId="1" xfId="1" applyNumberFormat="1" applyFont="1" applyFill="1" applyBorder="1" applyAlignment="1" applyProtection="1">
      <alignment horizontal="center" vertical="center"/>
      <protection hidden="1"/>
    </xf>
    <xf numFmtId="174" fontId="3" fillId="0" borderId="1" xfId="1" applyNumberFormat="1" applyFont="1" applyFill="1" applyBorder="1" applyAlignment="1" applyProtection="1">
      <alignment horizontal="center" vertical="center"/>
      <protection hidden="1"/>
    </xf>
    <xf numFmtId="174" fontId="11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3" xfId="5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 vertical="center"/>
    </xf>
    <xf numFmtId="173" fontId="7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68" fontId="3" fillId="0" borderId="3" xfId="5" applyNumberFormat="1" applyFont="1" applyFill="1" applyBorder="1" applyAlignment="1" applyProtection="1">
      <alignment horizontal="center" vertical="center"/>
      <protection hidden="1"/>
    </xf>
    <xf numFmtId="172" fontId="3" fillId="0" borderId="1" xfId="5" applyNumberFormat="1" applyFont="1" applyFill="1" applyBorder="1" applyAlignment="1" applyProtection="1">
      <alignment horizontal="center" vertical="center"/>
      <protection hidden="1"/>
    </xf>
    <xf numFmtId="173" fontId="7" fillId="0" borderId="1" xfId="0" applyNumberFormat="1" applyFont="1" applyFill="1" applyBorder="1" applyAlignment="1">
      <alignment horizontal="center" vertical="center"/>
    </xf>
    <xf numFmtId="173" fontId="3" fillId="0" borderId="1" xfId="5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>
      <alignment horizontal="center" vertical="center"/>
    </xf>
    <xf numFmtId="173" fontId="7" fillId="0" borderId="0" xfId="0" applyNumberFormat="1" applyFont="1" applyFill="1"/>
    <xf numFmtId="172" fontId="7" fillId="0" borderId="0" xfId="0" applyNumberFormat="1" applyFont="1" applyFill="1" applyAlignment="1">
      <alignment horizontal="center"/>
    </xf>
    <xf numFmtId="172" fontId="7" fillId="0" borderId="0" xfId="0" applyNumberFormat="1" applyFont="1" applyFill="1"/>
    <xf numFmtId="170" fontId="7" fillId="0" borderId="0" xfId="0" applyNumberFormat="1" applyFont="1" applyFill="1"/>
    <xf numFmtId="173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 applyProtection="1">
      <alignment horizontal="center" vertical="center"/>
      <protection hidden="1"/>
    </xf>
    <xf numFmtId="167" fontId="3" fillId="0" borderId="1" xfId="5" applyNumberFormat="1" applyFont="1" applyFill="1" applyBorder="1" applyAlignment="1" applyProtection="1">
      <alignment horizontal="left" vertical="center" wrapText="1"/>
      <protection hidden="1"/>
    </xf>
    <xf numFmtId="49" fontId="3" fillId="0" borderId="1" xfId="5" applyNumberFormat="1" applyFont="1" applyFill="1" applyBorder="1" applyAlignment="1" applyProtection="1">
      <alignment horizontal="center" vertical="center" wrapText="1"/>
      <protection hidden="1"/>
    </xf>
    <xf numFmtId="169" fontId="3" fillId="0" borderId="1" xfId="5" applyNumberFormat="1" applyFont="1" applyFill="1" applyBorder="1" applyAlignment="1" applyProtection="1">
      <alignment horizontal="center" vertical="center"/>
      <protection hidden="1"/>
    </xf>
    <xf numFmtId="168" fontId="3" fillId="0" borderId="1" xfId="5" applyNumberFormat="1" applyFont="1" applyFill="1" applyBorder="1" applyAlignment="1" applyProtection="1">
      <alignment horizontal="center" vertical="center"/>
      <protection hidden="1"/>
    </xf>
    <xf numFmtId="166" fontId="3" fillId="0" borderId="1" xfId="5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5" applyNumberFormat="1" applyFont="1" applyFill="1" applyBorder="1" applyAlignment="1" applyProtection="1">
      <alignment horizontal="left" vertical="center" wrapText="1"/>
      <protection hidden="1"/>
    </xf>
    <xf numFmtId="165" fontId="3" fillId="0" borderId="7" xfId="5" applyNumberFormat="1" applyFont="1" applyFill="1" applyBorder="1" applyAlignment="1" applyProtection="1">
      <alignment horizontal="left" vertical="center" wrapText="1"/>
      <protection hidden="1"/>
    </xf>
    <xf numFmtId="49" fontId="3" fillId="0" borderId="6" xfId="5" applyNumberFormat="1" applyFont="1" applyFill="1" applyBorder="1" applyAlignment="1" applyProtection="1">
      <alignment horizontal="center" vertical="center" wrapText="1"/>
      <protection hidden="1"/>
    </xf>
    <xf numFmtId="169" fontId="3" fillId="0" borderId="8" xfId="5" applyNumberFormat="1" applyFont="1" applyFill="1" applyBorder="1" applyAlignment="1" applyProtection="1">
      <alignment horizontal="center" vertical="center"/>
      <protection hidden="1"/>
    </xf>
    <xf numFmtId="49" fontId="3" fillId="0" borderId="8" xfId="5" applyNumberFormat="1" applyFont="1" applyFill="1" applyBorder="1" applyAlignment="1" applyProtection="1">
      <alignment horizontal="center" vertical="center"/>
      <protection hidden="1"/>
    </xf>
    <xf numFmtId="168" fontId="3" fillId="0" borderId="8" xfId="5" applyNumberFormat="1" applyFont="1" applyFill="1" applyBorder="1" applyAlignment="1" applyProtection="1">
      <alignment horizontal="center" vertical="center"/>
      <protection hidden="1"/>
    </xf>
    <xf numFmtId="172" fontId="7" fillId="0" borderId="6" xfId="0" applyNumberFormat="1" applyFont="1" applyFill="1" applyBorder="1" applyAlignment="1">
      <alignment horizontal="center"/>
    </xf>
    <xf numFmtId="167" fontId="3" fillId="0" borderId="1" xfId="1" applyNumberFormat="1" applyFont="1" applyFill="1" applyBorder="1" applyAlignment="1" applyProtection="1">
      <alignment wrapText="1"/>
      <protection hidden="1"/>
    </xf>
    <xf numFmtId="169" fontId="6" fillId="0" borderId="1" xfId="5" applyNumberFormat="1" applyFont="1" applyFill="1" applyBorder="1" applyAlignment="1" applyProtection="1">
      <alignment horizontal="center" vertical="center"/>
      <protection hidden="1"/>
    </xf>
    <xf numFmtId="166" fontId="3" fillId="0" borderId="1" xfId="5" applyNumberFormat="1" applyFont="1" applyFill="1" applyBorder="1" applyAlignment="1" applyProtection="1">
      <alignment horizontal="center" vertical="center"/>
      <protection hidden="1"/>
    </xf>
    <xf numFmtId="174" fontId="11" fillId="0" borderId="1" xfId="11" applyNumberFormat="1" applyFont="1" applyFill="1" applyBorder="1" applyAlignment="1" applyProtection="1">
      <protection hidden="1"/>
    </xf>
    <xf numFmtId="0" fontId="3" fillId="0" borderId="1" xfId="5" applyNumberFormat="1" applyFont="1" applyFill="1" applyBorder="1" applyAlignment="1" applyProtection="1">
      <alignment horizontal="left"/>
      <protection hidden="1"/>
    </xf>
    <xf numFmtId="0" fontId="3" fillId="0" borderId="1" xfId="5" applyNumberFormat="1" applyFont="1" applyFill="1" applyBorder="1" applyAlignment="1" applyProtection="1">
      <alignment horizontal="center"/>
      <protection hidden="1"/>
    </xf>
    <xf numFmtId="49" fontId="3" fillId="0" borderId="1" xfId="5" applyNumberFormat="1" applyFont="1" applyFill="1" applyBorder="1" applyAlignment="1" applyProtection="1">
      <alignment horizontal="center"/>
      <protection hidden="1"/>
    </xf>
    <xf numFmtId="0" fontId="4" fillId="0" borderId="1" xfId="5" applyNumberFormat="1" applyFont="1" applyFill="1" applyBorder="1" applyAlignment="1" applyProtection="1">
      <protection hidden="1"/>
    </xf>
    <xf numFmtId="172" fontId="4" fillId="0" borderId="1" xfId="5" applyNumberFormat="1" applyFont="1" applyFill="1" applyBorder="1" applyAlignment="1" applyProtection="1">
      <alignment horizontal="center" vertical="center"/>
      <protection hidden="1"/>
    </xf>
    <xf numFmtId="167" fontId="3" fillId="0" borderId="7" xfId="5" applyNumberFormat="1" applyFont="1" applyFill="1" applyBorder="1" applyAlignment="1" applyProtection="1">
      <alignment horizontal="left" vertical="center" wrapText="1"/>
      <protection hidden="1"/>
    </xf>
    <xf numFmtId="169" fontId="3" fillId="0" borderId="3" xfId="5" applyNumberFormat="1" applyFont="1" applyFill="1" applyBorder="1" applyAlignment="1" applyProtection="1">
      <alignment horizontal="center" vertical="center"/>
      <protection hidden="1"/>
    </xf>
    <xf numFmtId="169" fontId="6" fillId="0" borderId="3" xfId="5" applyNumberFormat="1" applyFont="1" applyFill="1" applyBorder="1" applyAlignment="1" applyProtection="1">
      <alignment horizontal="center" vertical="center"/>
      <protection hidden="1"/>
    </xf>
    <xf numFmtId="0" fontId="3" fillId="0" borderId="9" xfId="5" applyNumberFormat="1" applyFont="1" applyFill="1" applyBorder="1" applyAlignment="1" applyProtection="1">
      <alignment horizontal="left"/>
      <protection hidden="1"/>
    </xf>
    <xf numFmtId="0" fontId="3" fillId="0" borderId="10" xfId="5" applyNumberFormat="1" applyFont="1" applyFill="1" applyBorder="1" applyAlignment="1" applyProtection="1">
      <alignment horizontal="center"/>
      <protection hidden="1"/>
    </xf>
    <xf numFmtId="49" fontId="3" fillId="0" borderId="10" xfId="5" applyNumberFormat="1" applyFont="1" applyFill="1" applyBorder="1" applyAlignment="1" applyProtection="1">
      <alignment horizontal="center"/>
      <protection hidden="1"/>
    </xf>
    <xf numFmtId="0" fontId="4" fillId="0" borderId="10" xfId="5" applyNumberFormat="1" applyFont="1" applyFill="1" applyBorder="1" applyAlignment="1" applyProtection="1">
      <protection hidden="1"/>
    </xf>
    <xf numFmtId="173" fontId="8" fillId="0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73" fontId="8" fillId="0" borderId="1" xfId="0" applyNumberFormat="1" applyFont="1" applyFill="1" applyBorder="1" applyAlignment="1">
      <alignment horizontal="center"/>
    </xf>
    <xf numFmtId="171" fontId="7" fillId="0" borderId="0" xfId="0" applyNumberFormat="1" applyFont="1" applyFill="1"/>
    <xf numFmtId="165" fontId="3" fillId="3" borderId="4" xfId="5" applyNumberFormat="1" applyFont="1" applyFill="1" applyBorder="1" applyAlignment="1" applyProtection="1">
      <alignment horizontal="left" vertical="center" wrapText="1"/>
      <protection hidden="1"/>
    </xf>
    <xf numFmtId="166" fontId="3" fillId="3" borderId="3" xfId="5" applyNumberFormat="1" applyFont="1" applyFill="1" applyBorder="1" applyAlignment="1" applyProtection="1">
      <alignment horizontal="center" vertical="center"/>
      <protection hidden="1"/>
    </xf>
    <xf numFmtId="168" fontId="3" fillId="3" borderId="3" xfId="5" applyNumberFormat="1" applyFont="1" applyFill="1" applyBorder="1" applyAlignment="1" applyProtection="1">
      <alignment horizontal="center" vertical="center"/>
      <protection hidden="1"/>
    </xf>
    <xf numFmtId="166" fontId="3" fillId="3" borderId="4" xfId="5" applyNumberFormat="1" applyFont="1" applyFill="1" applyBorder="1" applyAlignment="1" applyProtection="1">
      <alignment horizontal="left" vertical="center" wrapText="1"/>
      <protection hidden="1"/>
    </xf>
    <xf numFmtId="49" fontId="3" fillId="3" borderId="3" xfId="5" applyNumberFormat="1" applyFont="1" applyFill="1" applyBorder="1" applyAlignment="1" applyProtection="1">
      <alignment horizontal="center" vertical="center"/>
      <protection hidden="1"/>
    </xf>
    <xf numFmtId="0" fontId="3" fillId="3" borderId="3" xfId="5" applyNumberFormat="1" applyFont="1" applyFill="1" applyBorder="1" applyAlignment="1" applyProtection="1">
      <alignment horizontal="center" vertical="center"/>
      <protection hidden="1"/>
    </xf>
    <xf numFmtId="174" fontId="11" fillId="3" borderId="3" xfId="1" applyNumberFormat="1" applyFont="1" applyFill="1" applyBorder="1" applyAlignment="1" applyProtection="1">
      <alignment horizontal="center" vertical="center"/>
      <protection hidden="1"/>
    </xf>
    <xf numFmtId="174" fontId="11" fillId="0" borderId="1" xfId="11" applyNumberFormat="1" applyFont="1" applyFill="1" applyBorder="1" applyAlignment="1" applyProtection="1">
      <alignment horizontal="center"/>
      <protection hidden="1"/>
    </xf>
    <xf numFmtId="174" fontId="11" fillId="0" borderId="1" xfId="11" applyNumberFormat="1" applyFont="1" applyFill="1" applyBorder="1" applyAlignment="1" applyProtection="1">
      <alignment horizontal="center" vertical="center"/>
      <protection hidden="1"/>
    </xf>
    <xf numFmtId="174" fontId="11" fillId="0" borderId="1" xfId="11" applyNumberFormat="1" applyFont="1" applyFill="1" applyBorder="1" applyAlignment="1" applyProtection="1">
      <alignment vertical="center"/>
      <protection hidden="1"/>
    </xf>
    <xf numFmtId="0" fontId="4" fillId="0" borderId="1" xfId="5" applyNumberFormat="1" applyFont="1" applyFill="1" applyBorder="1" applyAlignment="1" applyProtection="1">
      <alignment vertical="center"/>
      <protection hidden="1"/>
    </xf>
    <xf numFmtId="173" fontId="3" fillId="0" borderId="1" xfId="5" applyNumberFormat="1" applyFont="1" applyFill="1" applyBorder="1" applyAlignment="1" applyProtection="1">
      <alignment horizontal="center"/>
      <protection hidden="1"/>
    </xf>
    <xf numFmtId="173" fontId="3" fillId="0" borderId="1" xfId="9" applyNumberFormat="1" applyFont="1" applyFill="1" applyBorder="1" applyAlignment="1" applyProtection="1">
      <alignment horizontal="center"/>
      <protection hidden="1"/>
    </xf>
    <xf numFmtId="173" fontId="4" fillId="0" borderId="2" xfId="5" applyNumberFormat="1" applyFont="1" applyFill="1" applyBorder="1" applyAlignment="1" applyProtection="1">
      <alignment horizontal="center"/>
      <protection hidden="1"/>
    </xf>
    <xf numFmtId="172" fontId="3" fillId="0" borderId="6" xfId="5" applyNumberFormat="1" applyFont="1" applyFill="1" applyBorder="1" applyAlignment="1" applyProtection="1">
      <alignment horizontal="center" vertical="center"/>
      <protection hidden="1"/>
    </xf>
    <xf numFmtId="172" fontId="3" fillId="0" borderId="1" xfId="9" applyNumberFormat="1" applyFont="1" applyFill="1" applyBorder="1" applyAlignment="1" applyProtection="1">
      <alignment horizontal="center" vertical="center"/>
      <protection hidden="1"/>
    </xf>
    <xf numFmtId="172" fontId="8" fillId="0" borderId="1" xfId="0" applyNumberFormat="1" applyFont="1" applyFill="1" applyBorder="1" applyAlignment="1">
      <alignment horizontal="center"/>
    </xf>
    <xf numFmtId="172" fontId="3" fillId="0" borderId="6" xfId="5" applyNumberFormat="1" applyFont="1" applyFill="1" applyBorder="1" applyAlignment="1" applyProtection="1">
      <alignment horizontal="center"/>
      <protection hidden="1"/>
    </xf>
    <xf numFmtId="175" fontId="3" fillId="0" borderId="1" xfId="5" applyNumberFormat="1" applyFont="1" applyFill="1" applyBorder="1" applyAlignment="1" applyProtection="1">
      <alignment horizontal="center" vertical="center"/>
      <protection hidden="1"/>
    </xf>
    <xf numFmtId="175" fontId="7" fillId="0" borderId="1" xfId="0" applyNumberFormat="1" applyFont="1" applyFill="1" applyBorder="1" applyAlignment="1">
      <alignment horizontal="center" vertical="center"/>
    </xf>
    <xf numFmtId="173" fontId="3" fillId="4" borderId="1" xfId="5" applyNumberFormat="1" applyFont="1" applyFill="1" applyBorder="1" applyAlignment="1" applyProtection="1">
      <alignment horizontal="center"/>
      <protection hidden="1"/>
    </xf>
    <xf numFmtId="176" fontId="7" fillId="0" borderId="0" xfId="0" applyNumberFormat="1" applyFont="1" applyFill="1"/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right" vertical="center" wrapText="1"/>
    </xf>
    <xf numFmtId="0" fontId="13" fillId="0" borderId="0" xfId="0" applyFont="1" applyFill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16" fillId="0" borderId="1" xfId="0" applyNumberFormat="1" applyFont="1" applyBorder="1" applyAlignment="1">
      <alignment horizontal="center" vertical="center"/>
    </xf>
    <xf numFmtId="173" fontId="8" fillId="0" borderId="1" xfId="0" applyNumberFormat="1" applyFont="1" applyBorder="1" applyAlignment="1">
      <alignment horizontal="center" vertical="center"/>
    </xf>
    <xf numFmtId="0" fontId="4" fillId="0" borderId="5" xfId="10" applyFont="1" applyFill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5" xfId="10" applyFont="1" applyFill="1" applyAlignment="1">
      <alignment horizontal="left" vertical="center" wrapText="1"/>
    </xf>
    <xf numFmtId="177" fontId="9" fillId="0" borderId="1" xfId="0" applyNumberFormat="1" applyFont="1" applyBorder="1" applyAlignment="1">
      <alignment horizontal="center" vertical="center"/>
    </xf>
    <xf numFmtId="173" fontId="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173" fontId="8" fillId="0" borderId="1" xfId="0" applyNumberFormat="1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167" fontId="3" fillId="3" borderId="1" xfId="5" applyNumberFormat="1" applyFont="1" applyFill="1" applyBorder="1" applyAlignment="1" applyProtection="1">
      <alignment horizontal="left" vertical="center" wrapText="1"/>
      <protection hidden="1"/>
    </xf>
    <xf numFmtId="49" fontId="3" fillId="3" borderId="1" xfId="5" applyNumberFormat="1" applyFont="1" applyFill="1" applyBorder="1" applyAlignment="1" applyProtection="1">
      <alignment horizontal="center" vertical="center"/>
      <protection hidden="1"/>
    </xf>
    <xf numFmtId="172" fontId="3" fillId="3" borderId="1" xfId="5" applyNumberFormat="1" applyFont="1" applyFill="1" applyBorder="1" applyAlignment="1" applyProtection="1">
      <alignment horizontal="center" vertical="center"/>
      <protection hidden="1"/>
    </xf>
    <xf numFmtId="172" fontId="7" fillId="3" borderId="1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center" vertical="center" wrapText="1"/>
    </xf>
    <xf numFmtId="172" fontId="7" fillId="3" borderId="1" xfId="0" applyNumberFormat="1" applyFont="1" applyFill="1" applyBorder="1" applyAlignment="1">
      <alignment horizontal="center" vertical="center" wrapText="1"/>
    </xf>
    <xf numFmtId="165" fontId="3" fillId="0" borderId="12" xfId="5" applyNumberFormat="1" applyFont="1" applyFill="1" applyBorder="1" applyAlignment="1" applyProtection="1">
      <alignment horizontal="left" vertical="center" wrapText="1"/>
      <protection hidden="1"/>
    </xf>
    <xf numFmtId="175" fontId="7" fillId="0" borderId="0" xfId="0" applyNumberFormat="1" applyFont="1" applyFill="1"/>
    <xf numFmtId="175" fontId="7" fillId="0" borderId="0" xfId="0" applyNumberFormat="1" applyFont="1" applyFill="1" applyAlignment="1">
      <alignment horizontal="center"/>
    </xf>
    <xf numFmtId="172" fontId="7" fillId="0" borderId="1" xfId="0" applyNumberFormat="1" applyFont="1" applyFill="1" applyBorder="1" applyAlignment="1">
      <alignment horizontal="center"/>
    </xf>
    <xf numFmtId="178" fontId="3" fillId="0" borderId="1" xfId="5" applyNumberFormat="1" applyFont="1" applyFill="1" applyBorder="1" applyAlignment="1" applyProtection="1">
      <alignment horizontal="center" vertical="center"/>
      <protection hidden="1"/>
    </xf>
    <xf numFmtId="178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3" fontId="7" fillId="0" borderId="2" xfId="0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6" xfId="0" applyNumberFormat="1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workbookViewId="0">
      <selection activeCell="D1" sqref="D1:E1"/>
    </sheetView>
  </sheetViews>
  <sheetFormatPr defaultRowHeight="15" x14ac:dyDescent="0.25"/>
  <cols>
    <col min="1" max="1" width="33.140625" customWidth="1"/>
    <col min="2" max="2" width="48.28515625" customWidth="1"/>
    <col min="3" max="3" width="25" customWidth="1"/>
    <col min="5" max="5" width="16.85546875" customWidth="1"/>
  </cols>
  <sheetData>
    <row r="1" spans="1:5" ht="56.25" customHeight="1" x14ac:dyDescent="0.25">
      <c r="D1" s="133" t="s">
        <v>296</v>
      </c>
      <c r="E1" s="133"/>
    </row>
    <row r="2" spans="1:5" x14ac:dyDescent="0.25">
      <c r="D2" s="98"/>
      <c r="E2" s="98"/>
    </row>
    <row r="3" spans="1:5" ht="63.75" customHeight="1" x14ac:dyDescent="0.25">
      <c r="A3" s="99"/>
      <c r="B3" s="99"/>
      <c r="D3" s="133" t="s">
        <v>213</v>
      </c>
      <c r="E3" s="133"/>
    </row>
    <row r="4" spans="1:5" x14ac:dyDescent="0.25">
      <c r="A4" s="99"/>
      <c r="B4" s="99"/>
      <c r="C4" s="100"/>
    </row>
    <row r="5" spans="1:5" x14ac:dyDescent="0.25">
      <c r="A5" s="134" t="s">
        <v>214</v>
      </c>
      <c r="B5" s="134"/>
      <c r="C5" s="134"/>
    </row>
    <row r="6" spans="1:5" x14ac:dyDescent="0.25">
      <c r="A6" s="99"/>
      <c r="B6" s="99"/>
      <c r="E6" s="101" t="s">
        <v>215</v>
      </c>
    </row>
    <row r="7" spans="1:5" ht="45" x14ac:dyDescent="0.25">
      <c r="A7" s="102" t="s">
        <v>216</v>
      </c>
      <c r="B7" s="103" t="s">
        <v>217</v>
      </c>
      <c r="C7" s="115" t="s">
        <v>291</v>
      </c>
      <c r="D7" s="105" t="s">
        <v>191</v>
      </c>
      <c r="E7" s="104" t="s">
        <v>192</v>
      </c>
    </row>
    <row r="8" spans="1:5" x14ac:dyDescent="0.25">
      <c r="A8" s="103" t="s">
        <v>218</v>
      </c>
      <c r="B8" s="102" t="s">
        <v>219</v>
      </c>
      <c r="C8" s="106">
        <f>C14+C17+C22+C24+C9</f>
        <v>21078.899999999998</v>
      </c>
      <c r="D8" s="107">
        <v>0</v>
      </c>
      <c r="E8" s="106">
        <f>E14+E17+E22+E24+E9</f>
        <v>21078.899999999998</v>
      </c>
    </row>
    <row r="9" spans="1:5" ht="35.25" customHeight="1" x14ac:dyDescent="0.25">
      <c r="A9" s="103" t="s">
        <v>220</v>
      </c>
      <c r="B9" s="108" t="s">
        <v>221</v>
      </c>
      <c r="C9" s="106">
        <f>C10+C11+C12+C13</f>
        <v>1745.8</v>
      </c>
      <c r="D9" s="107">
        <v>0</v>
      </c>
      <c r="E9" s="106">
        <f>E10+E11+E12+E13</f>
        <v>1745.8</v>
      </c>
    </row>
    <row r="10" spans="1:5" ht="54.75" customHeight="1" x14ac:dyDescent="0.25">
      <c r="A10" s="109" t="s">
        <v>222</v>
      </c>
      <c r="B10" s="110" t="s">
        <v>223</v>
      </c>
      <c r="C10" s="111">
        <v>500.9</v>
      </c>
      <c r="D10" s="112">
        <v>0</v>
      </c>
      <c r="E10" s="111">
        <v>500.9</v>
      </c>
    </row>
    <row r="11" spans="1:5" ht="70.5" customHeight="1" x14ac:dyDescent="0.25">
      <c r="A11" s="109" t="s">
        <v>224</v>
      </c>
      <c r="B11" s="110" t="s">
        <v>225</v>
      </c>
      <c r="C11" s="111">
        <v>5</v>
      </c>
      <c r="D11" s="112">
        <v>0</v>
      </c>
      <c r="E11" s="111">
        <v>5</v>
      </c>
    </row>
    <row r="12" spans="1:5" ht="66" customHeight="1" x14ac:dyDescent="0.25">
      <c r="A12" s="109" t="s">
        <v>226</v>
      </c>
      <c r="B12" s="110" t="s">
        <v>227</v>
      </c>
      <c r="C12" s="111">
        <v>1340.1</v>
      </c>
      <c r="D12" s="112">
        <v>0</v>
      </c>
      <c r="E12" s="111">
        <v>1340.1</v>
      </c>
    </row>
    <row r="13" spans="1:5" ht="56.25" customHeight="1" x14ac:dyDescent="0.25">
      <c r="A13" s="109" t="s">
        <v>228</v>
      </c>
      <c r="B13" s="110" t="s">
        <v>229</v>
      </c>
      <c r="C13" s="111">
        <v>-100.2</v>
      </c>
      <c r="D13" s="112">
        <v>0</v>
      </c>
      <c r="E13" s="111">
        <v>-100.2</v>
      </c>
    </row>
    <row r="14" spans="1:5" ht="16.5" customHeight="1" x14ac:dyDescent="0.25">
      <c r="A14" s="103" t="s">
        <v>230</v>
      </c>
      <c r="B14" s="113" t="s">
        <v>231</v>
      </c>
      <c r="C14" s="106">
        <f>C15</f>
        <v>17535.3</v>
      </c>
      <c r="D14" s="107">
        <v>0</v>
      </c>
      <c r="E14" s="106">
        <f>E15</f>
        <v>17535.3</v>
      </c>
    </row>
    <row r="15" spans="1:5" ht="15.75" customHeight="1" x14ac:dyDescent="0.25">
      <c r="A15" s="109" t="s">
        <v>232</v>
      </c>
      <c r="B15" s="114" t="s">
        <v>233</v>
      </c>
      <c r="C15" s="111">
        <f>C16</f>
        <v>17535.3</v>
      </c>
      <c r="D15" s="112">
        <v>0</v>
      </c>
      <c r="E15" s="111">
        <f>E16</f>
        <v>17535.3</v>
      </c>
    </row>
    <row r="16" spans="1:5" ht="64.5" customHeight="1" x14ac:dyDescent="0.25">
      <c r="A16" s="109" t="s">
        <v>234</v>
      </c>
      <c r="B16" s="114" t="s">
        <v>235</v>
      </c>
      <c r="C16" s="111">
        <v>17535.3</v>
      </c>
      <c r="D16" s="112">
        <v>0</v>
      </c>
      <c r="E16" s="111">
        <v>17535.3</v>
      </c>
    </row>
    <row r="17" spans="1:5" ht="15" customHeight="1" x14ac:dyDescent="0.25">
      <c r="A17" s="103" t="s">
        <v>236</v>
      </c>
      <c r="B17" s="113" t="s">
        <v>237</v>
      </c>
      <c r="C17" s="106">
        <f>C18+C19</f>
        <v>367.6</v>
      </c>
      <c r="D17" s="107">
        <v>0</v>
      </c>
      <c r="E17" s="106">
        <f>E18+E19</f>
        <v>367.6</v>
      </c>
    </row>
    <row r="18" spans="1:5" ht="42.75" customHeight="1" x14ac:dyDescent="0.25">
      <c r="A18" s="109" t="s">
        <v>238</v>
      </c>
      <c r="B18" s="114" t="s">
        <v>239</v>
      </c>
      <c r="C18" s="111">
        <v>152.1</v>
      </c>
      <c r="D18" s="112">
        <v>0</v>
      </c>
      <c r="E18" s="111">
        <v>152.1</v>
      </c>
    </row>
    <row r="19" spans="1:5" ht="23.25" customHeight="1" x14ac:dyDescent="0.25">
      <c r="A19" s="103" t="s">
        <v>240</v>
      </c>
      <c r="B19" s="113" t="s">
        <v>241</v>
      </c>
      <c r="C19" s="106">
        <f>C21+C20</f>
        <v>215.5</v>
      </c>
      <c r="D19" s="107">
        <v>0</v>
      </c>
      <c r="E19" s="106">
        <f>E21+E20</f>
        <v>215.5</v>
      </c>
    </row>
    <row r="20" spans="1:5" ht="56.25" customHeight="1" x14ac:dyDescent="0.25">
      <c r="A20" s="109" t="s">
        <v>242</v>
      </c>
      <c r="B20" s="114" t="s">
        <v>243</v>
      </c>
      <c r="C20" s="111">
        <v>200</v>
      </c>
      <c r="D20" s="112">
        <v>0</v>
      </c>
      <c r="E20" s="111">
        <v>200</v>
      </c>
    </row>
    <row r="21" spans="1:5" ht="53.25" customHeight="1" x14ac:dyDescent="0.25">
      <c r="A21" s="109" t="s">
        <v>244</v>
      </c>
      <c r="B21" s="114" t="s">
        <v>245</v>
      </c>
      <c r="C21" s="111">
        <v>15.5</v>
      </c>
      <c r="D21" s="112">
        <v>0</v>
      </c>
      <c r="E21" s="111">
        <v>15.5</v>
      </c>
    </row>
    <row r="22" spans="1:5" ht="17.25" customHeight="1" x14ac:dyDescent="0.25">
      <c r="A22" s="103" t="s">
        <v>246</v>
      </c>
      <c r="B22" s="113" t="s">
        <v>247</v>
      </c>
      <c r="C22" s="106">
        <f>C23</f>
        <v>63</v>
      </c>
      <c r="D22" s="107">
        <v>0</v>
      </c>
      <c r="E22" s="106">
        <f>E23</f>
        <v>63</v>
      </c>
    </row>
    <row r="23" spans="1:5" ht="71.25" customHeight="1" x14ac:dyDescent="0.25">
      <c r="A23" s="109" t="s">
        <v>248</v>
      </c>
      <c r="B23" s="114" t="s">
        <v>249</v>
      </c>
      <c r="C23" s="111">
        <v>63</v>
      </c>
      <c r="D23" s="112">
        <v>0</v>
      </c>
      <c r="E23" s="111">
        <v>63</v>
      </c>
    </row>
    <row r="24" spans="1:5" ht="42.75" customHeight="1" x14ac:dyDescent="0.25">
      <c r="A24" s="103" t="s">
        <v>250</v>
      </c>
      <c r="B24" s="113" t="s">
        <v>251</v>
      </c>
      <c r="C24" s="106">
        <f>C25+C26+C27</f>
        <v>1367.2</v>
      </c>
      <c r="D24" s="107">
        <v>0</v>
      </c>
      <c r="E24" s="106">
        <f>E25+E26+E27</f>
        <v>1367.2</v>
      </c>
    </row>
    <row r="25" spans="1:5" ht="45" customHeight="1" x14ac:dyDescent="0.25">
      <c r="A25" s="109" t="s">
        <v>252</v>
      </c>
      <c r="B25" s="114" t="s">
        <v>253</v>
      </c>
      <c r="C25" s="111">
        <v>0</v>
      </c>
      <c r="D25" s="112">
        <v>0</v>
      </c>
      <c r="E25" s="111">
        <v>0</v>
      </c>
    </row>
    <row r="26" spans="1:5" ht="54.75" customHeight="1" x14ac:dyDescent="0.25">
      <c r="A26" s="109" t="s">
        <v>254</v>
      </c>
      <c r="B26" s="114" t="s">
        <v>255</v>
      </c>
      <c r="C26" s="111">
        <v>1000</v>
      </c>
      <c r="D26" s="112">
        <v>0</v>
      </c>
      <c r="E26" s="111">
        <v>1000</v>
      </c>
    </row>
    <row r="27" spans="1:5" ht="84" customHeight="1" x14ac:dyDescent="0.25">
      <c r="A27" s="109" t="s">
        <v>256</v>
      </c>
      <c r="B27" s="114" t="s">
        <v>257</v>
      </c>
      <c r="C27" s="111">
        <v>367.2</v>
      </c>
      <c r="D27" s="112">
        <v>0</v>
      </c>
      <c r="E27" s="111">
        <v>367.2</v>
      </c>
    </row>
    <row r="28" spans="1:5" ht="18" customHeight="1" x14ac:dyDescent="0.25">
      <c r="A28" s="103" t="s">
        <v>258</v>
      </c>
      <c r="B28" s="113" t="s">
        <v>259</v>
      </c>
      <c r="C28" s="106">
        <f>C29+C31+C35+C37</f>
        <v>9701.2999999999993</v>
      </c>
      <c r="D28" s="107">
        <f>E28-C28</f>
        <v>1.4000000000014552</v>
      </c>
      <c r="E28" s="106">
        <f>E29+E31+E35+E37</f>
        <v>9702.7000000000007</v>
      </c>
    </row>
    <row r="29" spans="1:5" ht="42" customHeight="1" x14ac:dyDescent="0.25">
      <c r="A29" s="109" t="s">
        <v>260</v>
      </c>
      <c r="B29" s="114" t="s">
        <v>261</v>
      </c>
      <c r="C29" s="111">
        <f>C30</f>
        <v>6424</v>
      </c>
      <c r="D29" s="112">
        <v>0</v>
      </c>
      <c r="E29" s="111">
        <f>E30</f>
        <v>6424</v>
      </c>
    </row>
    <row r="30" spans="1:5" ht="36.75" customHeight="1" x14ac:dyDescent="0.25">
      <c r="A30" s="109" t="s">
        <v>262</v>
      </c>
      <c r="B30" s="114" t="s">
        <v>263</v>
      </c>
      <c r="C30" s="111">
        <v>6424</v>
      </c>
      <c r="D30" s="112">
        <v>0</v>
      </c>
      <c r="E30" s="111">
        <v>6424</v>
      </c>
    </row>
    <row r="31" spans="1:5" ht="30.75" customHeight="1" x14ac:dyDescent="0.25">
      <c r="A31" s="103" t="s">
        <v>264</v>
      </c>
      <c r="B31" s="113" t="s">
        <v>265</v>
      </c>
      <c r="C31" s="106">
        <f>C33+C34</f>
        <v>507.5</v>
      </c>
      <c r="D31" s="107">
        <v>1.4</v>
      </c>
      <c r="E31" s="106">
        <f>E33+E34+E32</f>
        <v>508.9</v>
      </c>
    </row>
    <row r="32" spans="1:5" ht="30.75" customHeight="1" x14ac:dyDescent="0.25">
      <c r="A32" s="109" t="s">
        <v>290</v>
      </c>
      <c r="B32" s="118" t="s">
        <v>293</v>
      </c>
      <c r="C32" s="111">
        <v>0</v>
      </c>
      <c r="D32" s="112">
        <v>1.4</v>
      </c>
      <c r="E32" s="111">
        <v>1.4</v>
      </c>
    </row>
    <row r="33" spans="1:5" ht="23.25" customHeight="1" x14ac:dyDescent="0.25">
      <c r="A33" s="109" t="s">
        <v>266</v>
      </c>
      <c r="B33" s="114" t="s">
        <v>267</v>
      </c>
      <c r="C33" s="111">
        <v>72</v>
      </c>
      <c r="D33" s="112">
        <v>0</v>
      </c>
      <c r="E33" s="111">
        <v>72</v>
      </c>
    </row>
    <row r="34" spans="1:5" ht="39" customHeight="1" x14ac:dyDescent="0.25">
      <c r="A34" s="109" t="s">
        <v>268</v>
      </c>
      <c r="B34" s="114" t="s">
        <v>269</v>
      </c>
      <c r="C34" s="111">
        <v>435.5</v>
      </c>
      <c r="D34" s="112">
        <v>0</v>
      </c>
      <c r="E34" s="111">
        <v>435.5</v>
      </c>
    </row>
    <row r="35" spans="1:5" ht="24.75" customHeight="1" x14ac:dyDescent="0.25">
      <c r="A35" s="103" t="s">
        <v>270</v>
      </c>
      <c r="B35" s="113" t="s">
        <v>32</v>
      </c>
      <c r="C35" s="106">
        <f>C36</f>
        <v>2769.8</v>
      </c>
      <c r="D35" s="107">
        <v>0</v>
      </c>
      <c r="E35" s="106">
        <f>E36</f>
        <v>2769.8</v>
      </c>
    </row>
    <row r="36" spans="1:5" ht="37.5" customHeight="1" x14ac:dyDescent="0.25">
      <c r="A36" s="109" t="s">
        <v>271</v>
      </c>
      <c r="B36" s="114" t="s">
        <v>272</v>
      </c>
      <c r="C36" s="111">
        <v>2769.8</v>
      </c>
      <c r="D36" s="112">
        <v>0</v>
      </c>
      <c r="E36" s="111">
        <v>2769.8</v>
      </c>
    </row>
    <row r="37" spans="1:5" ht="33" customHeight="1" x14ac:dyDescent="0.25">
      <c r="A37" s="103" t="s">
        <v>273</v>
      </c>
      <c r="B37" s="113" t="s">
        <v>274</v>
      </c>
      <c r="C37" s="106">
        <f>C38</f>
        <v>0</v>
      </c>
      <c r="D37" s="112">
        <v>0</v>
      </c>
      <c r="E37" s="106">
        <f>E38</f>
        <v>0</v>
      </c>
    </row>
    <row r="38" spans="1:5" ht="34.5" customHeight="1" x14ac:dyDescent="0.25">
      <c r="A38" s="109" t="s">
        <v>275</v>
      </c>
      <c r="B38" s="114" t="s">
        <v>274</v>
      </c>
      <c r="C38" s="111">
        <v>0</v>
      </c>
      <c r="D38" s="112">
        <v>0</v>
      </c>
      <c r="E38" s="111">
        <v>0</v>
      </c>
    </row>
    <row r="39" spans="1:5" x14ac:dyDescent="0.25">
      <c r="A39" s="103"/>
      <c r="B39" s="113" t="s">
        <v>276</v>
      </c>
      <c r="C39" s="106">
        <f>C8+C28</f>
        <v>30780.199999999997</v>
      </c>
      <c r="D39" s="107">
        <v>1.4</v>
      </c>
      <c r="E39" s="106">
        <f>E8+E28</f>
        <v>30781.599999999999</v>
      </c>
    </row>
    <row r="40" spans="1:5" x14ac:dyDescent="0.25">
      <c r="A40" s="99"/>
      <c r="B40" s="99"/>
      <c r="C40" s="99"/>
    </row>
  </sheetData>
  <mergeCells count="3">
    <mergeCell ref="D1:E1"/>
    <mergeCell ref="D3:E3"/>
    <mergeCell ref="A5:C5"/>
  </mergeCells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214"/>
  <sheetViews>
    <sheetView zoomScaleNormal="100" workbookViewId="0">
      <selection activeCell="G1" sqref="G1:H1"/>
    </sheetView>
  </sheetViews>
  <sheetFormatPr defaultRowHeight="11.25" x14ac:dyDescent="0.2"/>
  <cols>
    <col min="1" max="1" width="50.42578125" style="2" customWidth="1"/>
    <col min="2" max="2" width="5.42578125" style="3" customWidth="1"/>
    <col min="3" max="3" width="5.28515625" style="3" customWidth="1"/>
    <col min="4" max="4" width="10.5703125" style="4" customWidth="1"/>
    <col min="5" max="5" width="7.140625" style="5" customWidth="1"/>
    <col min="6" max="6" width="17.28515625" style="3" customWidth="1"/>
    <col min="7" max="7" width="9.140625" style="5"/>
    <col min="8" max="8" width="16" style="5" customWidth="1"/>
    <col min="9" max="16384" width="9.140625" style="5"/>
  </cols>
  <sheetData>
    <row r="1" spans="1:8" s="28" customFormat="1" ht="51" customHeight="1" x14ac:dyDescent="0.2">
      <c r="A1" s="2"/>
      <c r="B1" s="27"/>
      <c r="C1" s="27"/>
      <c r="D1" s="4"/>
      <c r="F1" s="27"/>
      <c r="G1" s="133" t="s">
        <v>297</v>
      </c>
      <c r="H1" s="133"/>
    </row>
    <row r="2" spans="1:8" s="28" customFormat="1" x14ac:dyDescent="0.2">
      <c r="A2" s="2"/>
      <c r="B2" s="27"/>
      <c r="C2" s="27"/>
      <c r="D2" s="4"/>
      <c r="F2" s="27"/>
    </row>
    <row r="3" spans="1:8" ht="44.25" customHeight="1" x14ac:dyDescent="0.2">
      <c r="E3" s="133"/>
      <c r="F3" s="133"/>
      <c r="G3" s="133" t="s">
        <v>201</v>
      </c>
      <c r="H3" s="133"/>
    </row>
    <row r="4" spans="1:8" ht="45" customHeight="1" x14ac:dyDescent="0.2">
      <c r="A4" s="135" t="s">
        <v>183</v>
      </c>
      <c r="B4" s="135"/>
      <c r="C4" s="135"/>
      <c r="D4" s="135"/>
      <c r="E4" s="135"/>
      <c r="F4" s="135"/>
      <c r="G4" s="135"/>
      <c r="H4" s="135"/>
    </row>
    <row r="5" spans="1:8" ht="21" customHeight="1" x14ac:dyDescent="0.2"/>
    <row r="6" spans="1:8" x14ac:dyDescent="0.2">
      <c r="H6" s="3" t="s">
        <v>89</v>
      </c>
    </row>
    <row r="7" spans="1:8" ht="81" customHeight="1" x14ac:dyDescent="0.2">
      <c r="A7" s="7" t="s">
        <v>0</v>
      </c>
      <c r="B7" s="7" t="s">
        <v>1</v>
      </c>
      <c r="C7" s="7" t="s">
        <v>2</v>
      </c>
      <c r="D7" s="40" t="s">
        <v>3</v>
      </c>
      <c r="E7" s="7" t="s">
        <v>4</v>
      </c>
      <c r="F7" s="39" t="s">
        <v>291</v>
      </c>
      <c r="G7" s="33" t="s">
        <v>191</v>
      </c>
      <c r="H7" s="39" t="s">
        <v>192</v>
      </c>
    </row>
    <row r="8" spans="1:8" ht="22.5" hidden="1" customHeight="1" x14ac:dyDescent="0.2">
      <c r="A8" s="62" t="s">
        <v>5</v>
      </c>
      <c r="B8" s="49">
        <v>1</v>
      </c>
      <c r="C8" s="49">
        <v>0</v>
      </c>
      <c r="D8" s="50" t="s">
        <v>33</v>
      </c>
      <c r="E8" s="51" t="s">
        <v>33</v>
      </c>
      <c r="F8" s="90">
        <f>F9+F15+F21+F32+F38</f>
        <v>18233.3</v>
      </c>
      <c r="G8" s="13">
        <f>H8-F8</f>
        <v>1.3699999999989814</v>
      </c>
      <c r="H8" s="90">
        <f>H9+H15+H21+H32+H38</f>
        <v>18234.669999999998</v>
      </c>
    </row>
    <row r="9" spans="1:8" ht="22.5" hidden="1" customHeight="1" x14ac:dyDescent="0.2">
      <c r="A9" s="8" t="s">
        <v>6</v>
      </c>
      <c r="B9" s="63">
        <v>1</v>
      </c>
      <c r="C9" s="63">
        <v>2</v>
      </c>
      <c r="D9" s="9" t="s">
        <v>33</v>
      </c>
      <c r="E9" s="29" t="s">
        <v>33</v>
      </c>
      <c r="F9" s="30">
        <f t="shared" ref="F9:H9" si="0">F10</f>
        <v>1875</v>
      </c>
      <c r="G9" s="13">
        <v>0</v>
      </c>
      <c r="H9" s="30">
        <f t="shared" si="0"/>
        <v>1875</v>
      </c>
    </row>
    <row r="10" spans="1:8" ht="36.75" hidden="1" customHeight="1" x14ac:dyDescent="0.2">
      <c r="A10" s="11" t="s">
        <v>96</v>
      </c>
      <c r="B10" s="63">
        <v>1</v>
      </c>
      <c r="C10" s="63">
        <v>2</v>
      </c>
      <c r="D10" s="9" t="s">
        <v>93</v>
      </c>
      <c r="E10" s="29" t="s">
        <v>33</v>
      </c>
      <c r="F10" s="30">
        <f>F11</f>
        <v>1875</v>
      </c>
      <c r="G10" s="13">
        <v>0</v>
      </c>
      <c r="H10" s="131">
        <f>H11</f>
        <v>1875</v>
      </c>
    </row>
    <row r="11" spans="1:8" ht="35.25" hidden="1" customHeight="1" x14ac:dyDescent="0.2">
      <c r="A11" s="11" t="s">
        <v>72</v>
      </c>
      <c r="B11" s="63">
        <v>1</v>
      </c>
      <c r="C11" s="63">
        <v>2</v>
      </c>
      <c r="D11" s="9" t="s">
        <v>94</v>
      </c>
      <c r="E11" s="29"/>
      <c r="F11" s="30">
        <f>+F12</f>
        <v>1875</v>
      </c>
      <c r="G11" s="13">
        <v>0</v>
      </c>
      <c r="H11" s="30">
        <f>+H12</f>
        <v>1875</v>
      </c>
    </row>
    <row r="12" spans="1:8" ht="20.25" hidden="1" customHeight="1" x14ac:dyDescent="0.2">
      <c r="A12" s="11" t="s">
        <v>51</v>
      </c>
      <c r="B12" s="63">
        <v>1</v>
      </c>
      <c r="C12" s="63">
        <v>2</v>
      </c>
      <c r="D12" s="9" t="s">
        <v>95</v>
      </c>
      <c r="E12" s="29" t="s">
        <v>33</v>
      </c>
      <c r="F12" s="30">
        <f>F13</f>
        <v>1875</v>
      </c>
      <c r="G12" s="13">
        <v>0</v>
      </c>
      <c r="H12" s="30">
        <f>H13</f>
        <v>1875</v>
      </c>
    </row>
    <row r="13" spans="1:8" ht="47.25" hidden="1" customHeight="1" x14ac:dyDescent="0.2">
      <c r="A13" s="12" t="s">
        <v>37</v>
      </c>
      <c r="B13" s="63">
        <v>1</v>
      </c>
      <c r="C13" s="63">
        <v>2</v>
      </c>
      <c r="D13" s="9" t="s">
        <v>95</v>
      </c>
      <c r="E13" s="29" t="s">
        <v>38</v>
      </c>
      <c r="F13" s="30">
        <f>F14</f>
        <v>1875</v>
      </c>
      <c r="G13" s="13">
        <v>0</v>
      </c>
      <c r="H13" s="30">
        <v>1875</v>
      </c>
    </row>
    <row r="14" spans="1:8" ht="25.5" hidden="1" customHeight="1" x14ac:dyDescent="0.2">
      <c r="A14" s="12" t="s">
        <v>41</v>
      </c>
      <c r="B14" s="63">
        <v>1</v>
      </c>
      <c r="C14" s="63">
        <v>2</v>
      </c>
      <c r="D14" s="9" t="s">
        <v>95</v>
      </c>
      <c r="E14" s="29" t="s">
        <v>42</v>
      </c>
      <c r="F14" s="30">
        <v>1875</v>
      </c>
      <c r="G14" s="13">
        <v>0</v>
      </c>
      <c r="H14" s="30">
        <v>1875</v>
      </c>
    </row>
    <row r="15" spans="1:8" ht="38.25" hidden="1" customHeight="1" x14ac:dyDescent="0.2">
      <c r="A15" s="12" t="s">
        <v>7</v>
      </c>
      <c r="B15" s="63">
        <v>1</v>
      </c>
      <c r="C15" s="63">
        <v>4</v>
      </c>
      <c r="D15" s="9"/>
      <c r="E15" s="29"/>
      <c r="F15" s="30">
        <f t="shared" ref="F15:F19" si="1">F16</f>
        <v>10423.209999999999</v>
      </c>
      <c r="G15" s="13">
        <f t="shared" ref="G15:H19" si="2">G16</f>
        <v>0</v>
      </c>
      <c r="H15" s="13">
        <f t="shared" si="2"/>
        <v>10423.200000000001</v>
      </c>
    </row>
    <row r="16" spans="1:8" ht="33.75" hidden="1" customHeight="1" x14ac:dyDescent="0.2">
      <c r="A16" s="11" t="s">
        <v>96</v>
      </c>
      <c r="B16" s="63">
        <v>1</v>
      </c>
      <c r="C16" s="63">
        <v>4</v>
      </c>
      <c r="D16" s="9" t="s">
        <v>93</v>
      </c>
      <c r="E16" s="29" t="s">
        <v>33</v>
      </c>
      <c r="F16" s="30">
        <f>F17</f>
        <v>10423.209999999999</v>
      </c>
      <c r="G16" s="13">
        <f t="shared" si="2"/>
        <v>0</v>
      </c>
      <c r="H16" s="132">
        <f t="shared" si="2"/>
        <v>10423.200000000001</v>
      </c>
    </row>
    <row r="17" spans="1:8" ht="33.75" hidden="1" customHeight="1" x14ac:dyDescent="0.2">
      <c r="A17" s="11" t="s">
        <v>73</v>
      </c>
      <c r="B17" s="63">
        <v>1</v>
      </c>
      <c r="C17" s="63">
        <v>4</v>
      </c>
      <c r="D17" s="9" t="s">
        <v>94</v>
      </c>
      <c r="E17" s="29"/>
      <c r="F17" s="30">
        <f t="shared" si="1"/>
        <v>10423.209999999999</v>
      </c>
      <c r="G17" s="13">
        <f t="shared" si="2"/>
        <v>0</v>
      </c>
      <c r="H17" s="13">
        <f t="shared" si="2"/>
        <v>10423.200000000001</v>
      </c>
    </row>
    <row r="18" spans="1:8" ht="11.25" hidden="1" customHeight="1" x14ac:dyDescent="0.2">
      <c r="A18" s="11" t="s">
        <v>25</v>
      </c>
      <c r="B18" s="63">
        <v>1</v>
      </c>
      <c r="C18" s="63">
        <v>4</v>
      </c>
      <c r="D18" s="9" t="s">
        <v>97</v>
      </c>
      <c r="E18" s="29" t="s">
        <v>33</v>
      </c>
      <c r="F18" s="30">
        <f t="shared" si="1"/>
        <v>10423.209999999999</v>
      </c>
      <c r="G18" s="13">
        <f t="shared" si="2"/>
        <v>0</v>
      </c>
      <c r="H18" s="13">
        <f t="shared" si="2"/>
        <v>10423.200000000001</v>
      </c>
    </row>
    <row r="19" spans="1:8" ht="45" hidden="1" customHeight="1" x14ac:dyDescent="0.2">
      <c r="A19" s="12" t="s">
        <v>37</v>
      </c>
      <c r="B19" s="63">
        <v>1</v>
      </c>
      <c r="C19" s="63">
        <v>4</v>
      </c>
      <c r="D19" s="9" t="s">
        <v>97</v>
      </c>
      <c r="E19" s="29" t="s">
        <v>38</v>
      </c>
      <c r="F19" s="30">
        <f t="shared" si="1"/>
        <v>10423.209999999999</v>
      </c>
      <c r="G19" s="13">
        <f t="shared" si="2"/>
        <v>0</v>
      </c>
      <c r="H19" s="13">
        <v>10423.200000000001</v>
      </c>
    </row>
    <row r="20" spans="1:8" ht="22.5" hidden="1" x14ac:dyDescent="0.2">
      <c r="A20" s="12" t="s">
        <v>41</v>
      </c>
      <c r="B20" s="63">
        <v>1</v>
      </c>
      <c r="C20" s="63">
        <v>4</v>
      </c>
      <c r="D20" s="9" t="s">
        <v>97</v>
      </c>
      <c r="E20" s="29" t="s">
        <v>42</v>
      </c>
      <c r="F20" s="13">
        <v>10423.209999999999</v>
      </c>
      <c r="G20" s="13">
        <v>0</v>
      </c>
      <c r="H20" s="13">
        <f>F20+G20</f>
        <v>10423.209999999999</v>
      </c>
    </row>
    <row r="21" spans="1:8" ht="38.25" hidden="1" customHeight="1" x14ac:dyDescent="0.2">
      <c r="A21" s="12" t="s">
        <v>63</v>
      </c>
      <c r="B21" s="63">
        <v>1</v>
      </c>
      <c r="C21" s="63">
        <v>6</v>
      </c>
      <c r="D21" s="9"/>
      <c r="E21" s="29"/>
      <c r="F21" s="30">
        <f>F27+F22</f>
        <v>20.900000000000002</v>
      </c>
      <c r="G21" s="13">
        <v>0</v>
      </c>
      <c r="H21" s="30">
        <f>H27+H22</f>
        <v>20.900000000000002</v>
      </c>
    </row>
    <row r="22" spans="1:8" ht="28.5" hidden="1" customHeight="1" x14ac:dyDescent="0.2">
      <c r="A22" s="11" t="s">
        <v>96</v>
      </c>
      <c r="B22" s="63">
        <v>1</v>
      </c>
      <c r="C22" s="63">
        <v>6</v>
      </c>
      <c r="D22" s="9" t="s">
        <v>93</v>
      </c>
      <c r="E22" s="29"/>
      <c r="F22" s="30">
        <f>F23</f>
        <v>0.6</v>
      </c>
      <c r="G22" s="13">
        <v>0</v>
      </c>
      <c r="H22" s="131">
        <f>H23</f>
        <v>0.6</v>
      </c>
    </row>
    <row r="23" spans="1:8" ht="38.25" hidden="1" customHeight="1" x14ac:dyDescent="0.2">
      <c r="A23" s="11" t="s">
        <v>73</v>
      </c>
      <c r="B23" s="63">
        <v>1</v>
      </c>
      <c r="C23" s="63">
        <v>6</v>
      </c>
      <c r="D23" s="9" t="s">
        <v>94</v>
      </c>
      <c r="E23" s="29"/>
      <c r="F23" s="30">
        <f>F24</f>
        <v>0.6</v>
      </c>
      <c r="G23" s="13">
        <v>0</v>
      </c>
      <c r="H23" s="30">
        <f>H24</f>
        <v>0.6</v>
      </c>
    </row>
    <row r="24" spans="1:8" ht="50.25" hidden="1" customHeight="1" x14ac:dyDescent="0.2">
      <c r="A24" s="12" t="s">
        <v>62</v>
      </c>
      <c r="B24" s="63">
        <v>1</v>
      </c>
      <c r="C24" s="63">
        <v>6</v>
      </c>
      <c r="D24" s="9" t="s">
        <v>98</v>
      </c>
      <c r="E24" s="29"/>
      <c r="F24" s="30">
        <f>F25</f>
        <v>0.6</v>
      </c>
      <c r="G24" s="13">
        <v>0</v>
      </c>
      <c r="H24" s="30">
        <f>H25</f>
        <v>0.6</v>
      </c>
    </row>
    <row r="25" spans="1:8" ht="15" hidden="1" customHeight="1" x14ac:dyDescent="0.2">
      <c r="A25" s="12" t="s">
        <v>49</v>
      </c>
      <c r="B25" s="63">
        <v>1</v>
      </c>
      <c r="C25" s="63">
        <v>6</v>
      </c>
      <c r="D25" s="9" t="s">
        <v>98</v>
      </c>
      <c r="E25" s="29">
        <v>500</v>
      </c>
      <c r="F25" s="30">
        <f>F26</f>
        <v>0.6</v>
      </c>
      <c r="G25" s="13">
        <v>0</v>
      </c>
      <c r="H25" s="30">
        <f>H26</f>
        <v>0.6</v>
      </c>
    </row>
    <row r="26" spans="1:8" ht="15.75" hidden="1" customHeight="1" x14ac:dyDescent="0.2">
      <c r="A26" s="12" t="s">
        <v>32</v>
      </c>
      <c r="B26" s="63">
        <v>1</v>
      </c>
      <c r="C26" s="63">
        <v>6</v>
      </c>
      <c r="D26" s="9" t="s">
        <v>98</v>
      </c>
      <c r="E26" s="29">
        <v>540</v>
      </c>
      <c r="F26" s="30">
        <v>0.6</v>
      </c>
      <c r="G26" s="13">
        <v>0</v>
      </c>
      <c r="H26" s="30">
        <v>0.6</v>
      </c>
    </row>
    <row r="27" spans="1:8" ht="18" hidden="1" customHeight="1" x14ac:dyDescent="0.2">
      <c r="A27" s="11" t="s">
        <v>50</v>
      </c>
      <c r="B27" s="63">
        <v>1</v>
      </c>
      <c r="C27" s="63">
        <v>6</v>
      </c>
      <c r="D27" s="9" t="s">
        <v>92</v>
      </c>
      <c r="E27" s="29"/>
      <c r="F27" s="30">
        <f>F28</f>
        <v>20.3</v>
      </c>
      <c r="G27" s="13">
        <v>0</v>
      </c>
      <c r="H27" s="131">
        <f>H28</f>
        <v>20.3</v>
      </c>
    </row>
    <row r="28" spans="1:8" ht="24" hidden="1" customHeight="1" x14ac:dyDescent="0.2">
      <c r="A28" s="11" t="s">
        <v>178</v>
      </c>
      <c r="B28" s="63">
        <v>1</v>
      </c>
      <c r="C28" s="63">
        <v>6</v>
      </c>
      <c r="D28" s="9" t="s">
        <v>99</v>
      </c>
      <c r="E28" s="29"/>
      <c r="F28" s="30">
        <f>F29</f>
        <v>20.3</v>
      </c>
      <c r="G28" s="13">
        <v>0</v>
      </c>
      <c r="H28" s="30">
        <f>H29</f>
        <v>20.3</v>
      </c>
    </row>
    <row r="29" spans="1:8" ht="45" hidden="1" customHeight="1" x14ac:dyDescent="0.2">
      <c r="A29" s="12" t="s">
        <v>62</v>
      </c>
      <c r="B29" s="63">
        <v>1</v>
      </c>
      <c r="C29" s="63">
        <v>6</v>
      </c>
      <c r="D29" s="9" t="s">
        <v>100</v>
      </c>
      <c r="E29" s="29"/>
      <c r="F29" s="30">
        <f t="shared" ref="F29:H30" si="3">F30</f>
        <v>20.3</v>
      </c>
      <c r="G29" s="13">
        <v>0</v>
      </c>
      <c r="H29" s="30">
        <f t="shared" si="3"/>
        <v>20.3</v>
      </c>
    </row>
    <row r="30" spans="1:8" ht="11.25" hidden="1" customHeight="1" x14ac:dyDescent="0.2">
      <c r="A30" s="12" t="s">
        <v>49</v>
      </c>
      <c r="B30" s="63">
        <v>1</v>
      </c>
      <c r="C30" s="63">
        <v>6</v>
      </c>
      <c r="D30" s="9" t="s">
        <v>100</v>
      </c>
      <c r="E30" s="29">
        <v>500</v>
      </c>
      <c r="F30" s="30">
        <f t="shared" si="3"/>
        <v>20.3</v>
      </c>
      <c r="G30" s="13">
        <v>0</v>
      </c>
      <c r="H30" s="30">
        <f t="shared" si="3"/>
        <v>20.3</v>
      </c>
    </row>
    <row r="31" spans="1:8" ht="11.25" hidden="1" customHeight="1" x14ac:dyDescent="0.2">
      <c r="A31" s="12" t="s">
        <v>32</v>
      </c>
      <c r="B31" s="63">
        <v>1</v>
      </c>
      <c r="C31" s="63">
        <v>6</v>
      </c>
      <c r="D31" s="9" t="s">
        <v>100</v>
      </c>
      <c r="E31" s="29">
        <v>540</v>
      </c>
      <c r="F31" s="30">
        <v>20.3</v>
      </c>
      <c r="G31" s="13">
        <v>0</v>
      </c>
      <c r="H31" s="30">
        <v>20.3</v>
      </c>
    </row>
    <row r="32" spans="1:8" ht="11.25" hidden="1" customHeight="1" x14ac:dyDescent="0.2">
      <c r="A32" s="8" t="s">
        <v>8</v>
      </c>
      <c r="B32" s="63">
        <v>1</v>
      </c>
      <c r="C32" s="63">
        <v>11</v>
      </c>
      <c r="D32" s="9"/>
      <c r="E32" s="29" t="s">
        <v>33</v>
      </c>
      <c r="F32" s="30">
        <f t="shared" ref="F32:H36" si="4">F33</f>
        <v>50</v>
      </c>
      <c r="G32" s="13">
        <v>0</v>
      </c>
      <c r="H32" s="30">
        <f t="shared" si="4"/>
        <v>50</v>
      </c>
    </row>
    <row r="33" spans="1:8" ht="12.75" hidden="1" customHeight="1" x14ac:dyDescent="0.2">
      <c r="A33" s="11" t="s">
        <v>50</v>
      </c>
      <c r="B33" s="63">
        <v>1</v>
      </c>
      <c r="C33" s="63">
        <v>11</v>
      </c>
      <c r="D33" s="9" t="s">
        <v>92</v>
      </c>
      <c r="E33" s="29" t="s">
        <v>33</v>
      </c>
      <c r="F33" s="30">
        <f t="shared" si="4"/>
        <v>50</v>
      </c>
      <c r="G33" s="13">
        <v>0</v>
      </c>
      <c r="H33" s="131">
        <f t="shared" si="4"/>
        <v>50</v>
      </c>
    </row>
    <row r="34" spans="1:8" ht="33" hidden="1" customHeight="1" x14ac:dyDescent="0.2">
      <c r="A34" s="11" t="s">
        <v>74</v>
      </c>
      <c r="B34" s="63">
        <v>1</v>
      </c>
      <c r="C34" s="63">
        <v>11</v>
      </c>
      <c r="D34" s="9" t="s">
        <v>101</v>
      </c>
      <c r="E34" s="29" t="s">
        <v>33</v>
      </c>
      <c r="F34" s="30">
        <f>F35</f>
        <v>50</v>
      </c>
      <c r="G34" s="13">
        <v>0</v>
      </c>
      <c r="H34" s="30">
        <f>H35</f>
        <v>50</v>
      </c>
    </row>
    <row r="35" spans="1:8" ht="12" hidden="1" customHeight="1" x14ac:dyDescent="0.2">
      <c r="A35" s="11" t="s">
        <v>91</v>
      </c>
      <c r="B35" s="63">
        <v>1</v>
      </c>
      <c r="C35" s="63">
        <v>11</v>
      </c>
      <c r="D35" s="9" t="s">
        <v>102</v>
      </c>
      <c r="E35" s="29"/>
      <c r="F35" s="30">
        <f t="shared" si="4"/>
        <v>50</v>
      </c>
      <c r="G35" s="13">
        <v>0</v>
      </c>
      <c r="H35" s="30">
        <f t="shared" si="4"/>
        <v>50</v>
      </c>
    </row>
    <row r="36" spans="1:8" ht="11.25" hidden="1" customHeight="1" x14ac:dyDescent="0.2">
      <c r="A36" s="12" t="s">
        <v>43</v>
      </c>
      <c r="B36" s="63">
        <v>1</v>
      </c>
      <c r="C36" s="63">
        <v>11</v>
      </c>
      <c r="D36" s="9" t="s">
        <v>102</v>
      </c>
      <c r="E36" s="29" t="s">
        <v>44</v>
      </c>
      <c r="F36" s="30">
        <f t="shared" si="4"/>
        <v>50</v>
      </c>
      <c r="G36" s="13">
        <v>0</v>
      </c>
      <c r="H36" s="13">
        <f>H37</f>
        <v>50</v>
      </c>
    </row>
    <row r="37" spans="1:8" hidden="1" x14ac:dyDescent="0.2">
      <c r="A37" s="12" t="s">
        <v>28</v>
      </c>
      <c r="B37" s="63">
        <v>1</v>
      </c>
      <c r="C37" s="63">
        <v>11</v>
      </c>
      <c r="D37" s="9" t="s">
        <v>102</v>
      </c>
      <c r="E37" s="29" t="s">
        <v>22</v>
      </c>
      <c r="F37" s="30">
        <v>50</v>
      </c>
      <c r="G37" s="13">
        <v>0</v>
      </c>
      <c r="H37" s="30">
        <v>50</v>
      </c>
    </row>
    <row r="38" spans="1:8" ht="11.25" customHeight="1" x14ac:dyDescent="0.2">
      <c r="A38" s="8" t="s">
        <v>9</v>
      </c>
      <c r="B38" s="63">
        <v>1</v>
      </c>
      <c r="C38" s="63">
        <v>13</v>
      </c>
      <c r="D38" s="9" t="s">
        <v>33</v>
      </c>
      <c r="E38" s="29" t="s">
        <v>33</v>
      </c>
      <c r="F38" s="30">
        <f>F43+F57+F64+F39</f>
        <v>5864.1900000000005</v>
      </c>
      <c r="G38" s="13">
        <f>H38-F38</f>
        <v>1.3799999999991996</v>
      </c>
      <c r="H38" s="30">
        <f>H43+H57+H64+H39</f>
        <v>5865.57</v>
      </c>
    </row>
    <row r="39" spans="1:8" s="28" customFormat="1" ht="32.25" customHeight="1" x14ac:dyDescent="0.2">
      <c r="A39" s="41" t="s">
        <v>294</v>
      </c>
      <c r="B39" s="63">
        <v>1</v>
      </c>
      <c r="C39" s="63">
        <v>13</v>
      </c>
      <c r="D39" s="9" t="s">
        <v>210</v>
      </c>
      <c r="E39" s="29"/>
      <c r="F39" s="30">
        <f>F40</f>
        <v>0</v>
      </c>
      <c r="G39" s="13">
        <f>G40</f>
        <v>1.4</v>
      </c>
      <c r="H39" s="131">
        <f>H40</f>
        <v>1.4</v>
      </c>
    </row>
    <row r="40" spans="1:8" s="28" customFormat="1" ht="29.25" customHeight="1" x14ac:dyDescent="0.2">
      <c r="A40" s="8" t="s">
        <v>295</v>
      </c>
      <c r="B40" s="63">
        <v>1</v>
      </c>
      <c r="C40" s="63">
        <v>13</v>
      </c>
      <c r="D40" s="9" t="s">
        <v>211</v>
      </c>
      <c r="E40" s="29"/>
      <c r="F40" s="30">
        <v>0</v>
      </c>
      <c r="G40" s="13">
        <f>G41</f>
        <v>1.4</v>
      </c>
      <c r="H40" s="30">
        <f>H41</f>
        <v>1.4</v>
      </c>
    </row>
    <row r="41" spans="1:8" s="28" customFormat="1" ht="27" customHeight="1" x14ac:dyDescent="0.2">
      <c r="A41" s="12" t="s">
        <v>76</v>
      </c>
      <c r="B41" s="63">
        <v>1</v>
      </c>
      <c r="C41" s="63">
        <v>13</v>
      </c>
      <c r="D41" s="9" t="s">
        <v>211</v>
      </c>
      <c r="E41" s="29">
        <v>200</v>
      </c>
      <c r="F41" s="30">
        <f>F42</f>
        <v>0</v>
      </c>
      <c r="G41" s="13">
        <f>G42</f>
        <v>1.4</v>
      </c>
      <c r="H41" s="94">
        <f>H42</f>
        <v>1.4</v>
      </c>
    </row>
    <row r="42" spans="1:8" s="28" customFormat="1" ht="24.75" customHeight="1" x14ac:dyDescent="0.2">
      <c r="A42" s="12" t="s">
        <v>35</v>
      </c>
      <c r="B42" s="63">
        <v>1</v>
      </c>
      <c r="C42" s="63">
        <v>13</v>
      </c>
      <c r="D42" s="9" t="s">
        <v>211</v>
      </c>
      <c r="E42" s="29">
        <v>240</v>
      </c>
      <c r="F42" s="30">
        <v>0</v>
      </c>
      <c r="G42" s="13">
        <v>1.4</v>
      </c>
      <c r="H42" s="30">
        <v>1.4</v>
      </c>
    </row>
    <row r="43" spans="1:8" ht="22.5" customHeight="1" x14ac:dyDescent="0.2">
      <c r="A43" s="11" t="s">
        <v>96</v>
      </c>
      <c r="B43" s="63">
        <v>1</v>
      </c>
      <c r="C43" s="63">
        <v>13</v>
      </c>
      <c r="D43" s="9" t="s">
        <v>93</v>
      </c>
      <c r="E43" s="29" t="s">
        <v>33</v>
      </c>
      <c r="F43" s="30">
        <f>F44</f>
        <v>4933.4900000000007</v>
      </c>
      <c r="G43" s="13">
        <f>H43-F43</f>
        <v>0.47999999999956344</v>
      </c>
      <c r="H43" s="30">
        <f>H44</f>
        <v>4933.97</v>
      </c>
    </row>
    <row r="44" spans="1:8" ht="35.25" customHeight="1" x14ac:dyDescent="0.2">
      <c r="A44" s="11" t="s">
        <v>72</v>
      </c>
      <c r="B44" s="63">
        <v>1</v>
      </c>
      <c r="C44" s="63">
        <v>13</v>
      </c>
      <c r="D44" s="9" t="s">
        <v>94</v>
      </c>
      <c r="E44" s="29" t="s">
        <v>33</v>
      </c>
      <c r="F44" s="30">
        <f>F45+F53</f>
        <v>4933.4900000000007</v>
      </c>
      <c r="G44" s="13">
        <f>H44-F44</f>
        <v>0.47999999999956344</v>
      </c>
      <c r="H44" s="30">
        <f>H45+H53</f>
        <v>4933.97</v>
      </c>
    </row>
    <row r="45" spans="1:8" ht="25.5" customHeight="1" x14ac:dyDescent="0.2">
      <c r="A45" s="11" t="s">
        <v>54</v>
      </c>
      <c r="B45" s="63">
        <v>1</v>
      </c>
      <c r="C45" s="63">
        <v>13</v>
      </c>
      <c r="D45" s="9" t="s">
        <v>104</v>
      </c>
      <c r="E45" s="29"/>
      <c r="F45" s="30">
        <f>F48+F46+F50</f>
        <v>4881.2700000000004</v>
      </c>
      <c r="G45" s="13">
        <f>G48+G50</f>
        <v>0</v>
      </c>
      <c r="H45" s="30">
        <f>H48+H46+H50</f>
        <v>4881.2700000000004</v>
      </c>
    </row>
    <row r="46" spans="1:8" ht="47.25" customHeight="1" x14ac:dyDescent="0.2">
      <c r="A46" s="12" t="s">
        <v>37</v>
      </c>
      <c r="B46" s="63">
        <v>1</v>
      </c>
      <c r="C46" s="63">
        <v>13</v>
      </c>
      <c r="D46" s="9" t="s">
        <v>104</v>
      </c>
      <c r="E46" s="29" t="s">
        <v>38</v>
      </c>
      <c r="F46" s="30">
        <f>F47</f>
        <v>4687</v>
      </c>
      <c r="G46" s="13">
        <v>0</v>
      </c>
      <c r="H46" s="30">
        <v>4687</v>
      </c>
    </row>
    <row r="47" spans="1:8" ht="14.25" customHeight="1" x14ac:dyDescent="0.2">
      <c r="A47" s="12" t="s">
        <v>39</v>
      </c>
      <c r="B47" s="63">
        <v>1</v>
      </c>
      <c r="C47" s="63">
        <v>13</v>
      </c>
      <c r="D47" s="9" t="s">
        <v>104</v>
      </c>
      <c r="E47" s="29" t="s">
        <v>40</v>
      </c>
      <c r="F47" s="30">
        <v>4687</v>
      </c>
      <c r="G47" s="13">
        <v>0</v>
      </c>
      <c r="H47" s="30">
        <v>4687</v>
      </c>
    </row>
    <row r="48" spans="1:8" ht="22.5" customHeight="1" x14ac:dyDescent="0.2">
      <c r="A48" s="12" t="s">
        <v>76</v>
      </c>
      <c r="B48" s="63">
        <v>1</v>
      </c>
      <c r="C48" s="63">
        <v>13</v>
      </c>
      <c r="D48" s="9" t="s">
        <v>104</v>
      </c>
      <c r="E48" s="29" t="s">
        <v>34</v>
      </c>
      <c r="F48" s="30">
        <f>F49</f>
        <v>133.91999999999999</v>
      </c>
      <c r="G48" s="13">
        <f>G49</f>
        <v>0</v>
      </c>
      <c r="H48" s="94">
        <f>H49</f>
        <v>133.91999999999999</v>
      </c>
    </row>
    <row r="49" spans="1:8" ht="22.5" x14ac:dyDescent="0.2">
      <c r="A49" s="12" t="s">
        <v>35</v>
      </c>
      <c r="B49" s="63">
        <v>1</v>
      </c>
      <c r="C49" s="63">
        <v>13</v>
      </c>
      <c r="D49" s="9" t="s">
        <v>104</v>
      </c>
      <c r="E49" s="29" t="s">
        <v>36</v>
      </c>
      <c r="F49" s="30">
        <v>133.91999999999999</v>
      </c>
      <c r="G49" s="13">
        <v>0</v>
      </c>
      <c r="H49" s="30">
        <f>G49+F49</f>
        <v>133.91999999999999</v>
      </c>
    </row>
    <row r="50" spans="1:8" x14ac:dyDescent="0.2">
      <c r="A50" s="12" t="s">
        <v>43</v>
      </c>
      <c r="B50" s="63">
        <v>1</v>
      </c>
      <c r="C50" s="63">
        <v>13</v>
      </c>
      <c r="D50" s="9" t="s">
        <v>104</v>
      </c>
      <c r="E50" s="29" t="s">
        <v>44</v>
      </c>
      <c r="F50" s="30">
        <f>F52+F51</f>
        <v>60.35</v>
      </c>
      <c r="G50" s="13">
        <f>G51</f>
        <v>0</v>
      </c>
      <c r="H50" s="30">
        <f>H52+H51</f>
        <v>60.35</v>
      </c>
    </row>
    <row r="51" spans="1:8" s="28" customFormat="1" x14ac:dyDescent="0.2">
      <c r="A51" s="12" t="s">
        <v>205</v>
      </c>
      <c r="B51" s="63">
        <v>1</v>
      </c>
      <c r="C51" s="63">
        <v>13</v>
      </c>
      <c r="D51" s="9" t="s">
        <v>104</v>
      </c>
      <c r="E51" s="29">
        <v>830</v>
      </c>
      <c r="F51" s="30">
        <v>2.75</v>
      </c>
      <c r="G51" s="13">
        <v>0</v>
      </c>
      <c r="H51" s="30">
        <f>G51+F51</f>
        <v>2.75</v>
      </c>
    </row>
    <row r="52" spans="1:8" x14ac:dyDescent="0.2">
      <c r="A52" s="12" t="s">
        <v>45</v>
      </c>
      <c r="B52" s="63">
        <v>1</v>
      </c>
      <c r="C52" s="63">
        <v>13</v>
      </c>
      <c r="D52" s="9" t="s">
        <v>104</v>
      </c>
      <c r="E52" s="29" t="s">
        <v>46</v>
      </c>
      <c r="F52" s="13">
        <v>57.6</v>
      </c>
      <c r="G52" s="13">
        <v>0</v>
      </c>
      <c r="H52" s="13">
        <v>57.6</v>
      </c>
    </row>
    <row r="53" spans="1:8" x14ac:dyDescent="0.2">
      <c r="A53" s="1" t="s">
        <v>53</v>
      </c>
      <c r="B53" s="63">
        <v>1</v>
      </c>
      <c r="C53" s="63">
        <v>13</v>
      </c>
      <c r="D53" s="9" t="s">
        <v>103</v>
      </c>
      <c r="E53" s="29"/>
      <c r="F53" s="30">
        <f>F54</f>
        <v>52.220000000000006</v>
      </c>
      <c r="G53" s="13">
        <f>G54</f>
        <v>0.47999999999999687</v>
      </c>
      <c r="H53" s="30">
        <f>H54</f>
        <v>52.7</v>
      </c>
    </row>
    <row r="54" spans="1:8" x14ac:dyDescent="0.2">
      <c r="A54" s="12" t="s">
        <v>43</v>
      </c>
      <c r="B54" s="63">
        <v>1</v>
      </c>
      <c r="C54" s="63">
        <v>13</v>
      </c>
      <c r="D54" s="9" t="s">
        <v>103</v>
      </c>
      <c r="E54" s="29" t="s">
        <v>44</v>
      </c>
      <c r="F54" s="30">
        <f>F56+F55</f>
        <v>52.220000000000006</v>
      </c>
      <c r="G54" s="13">
        <f>G55+G56</f>
        <v>0.47999999999999687</v>
      </c>
      <c r="H54" s="30">
        <f>H56+H55</f>
        <v>52.7</v>
      </c>
    </row>
    <row r="55" spans="1:8" s="28" customFormat="1" x14ac:dyDescent="0.2">
      <c r="A55" s="12" t="s">
        <v>205</v>
      </c>
      <c r="B55" s="63">
        <v>1</v>
      </c>
      <c r="C55" s="63">
        <v>13</v>
      </c>
      <c r="D55" s="9" t="s">
        <v>103</v>
      </c>
      <c r="E55" s="29">
        <v>830</v>
      </c>
      <c r="F55" s="13">
        <v>2.7</v>
      </c>
      <c r="G55" s="13">
        <v>0</v>
      </c>
      <c r="H55" s="13">
        <v>2.7</v>
      </c>
    </row>
    <row r="56" spans="1:8" x14ac:dyDescent="0.2">
      <c r="A56" s="12" t="s">
        <v>45</v>
      </c>
      <c r="B56" s="63">
        <v>1</v>
      </c>
      <c r="C56" s="63">
        <v>13</v>
      </c>
      <c r="D56" s="9" t="s">
        <v>103</v>
      </c>
      <c r="E56" s="29" t="s">
        <v>46</v>
      </c>
      <c r="F56" s="13">
        <v>49.52</v>
      </c>
      <c r="G56" s="13">
        <f>H56-F56</f>
        <v>0.47999999999999687</v>
      </c>
      <c r="H56" s="13">
        <v>50</v>
      </c>
    </row>
    <row r="57" spans="1:8" ht="29.25" customHeight="1" x14ac:dyDescent="0.2">
      <c r="A57" s="12" t="s">
        <v>106</v>
      </c>
      <c r="B57" s="63">
        <v>1</v>
      </c>
      <c r="C57" s="63">
        <v>13</v>
      </c>
      <c r="D57" s="9" t="s">
        <v>105</v>
      </c>
      <c r="E57" s="29"/>
      <c r="F57" s="30">
        <f>F58</f>
        <v>928.69999999999993</v>
      </c>
      <c r="G57" s="13">
        <f t="shared" ref="G57:G60" si="5">H57-F57</f>
        <v>-0.5</v>
      </c>
      <c r="H57" s="131">
        <f>H58</f>
        <v>928.19999999999993</v>
      </c>
    </row>
    <row r="58" spans="1:8" ht="35.25" customHeight="1" x14ac:dyDescent="0.2">
      <c r="A58" s="12" t="s">
        <v>75</v>
      </c>
      <c r="B58" s="63">
        <v>1</v>
      </c>
      <c r="C58" s="63">
        <v>13</v>
      </c>
      <c r="D58" s="9" t="s">
        <v>107</v>
      </c>
      <c r="E58" s="29"/>
      <c r="F58" s="30">
        <f>F59</f>
        <v>928.69999999999993</v>
      </c>
      <c r="G58" s="13">
        <f t="shared" si="5"/>
        <v>-0.5</v>
      </c>
      <c r="H58" s="30">
        <f>H59</f>
        <v>928.19999999999993</v>
      </c>
    </row>
    <row r="59" spans="1:8" ht="23.25" customHeight="1" x14ac:dyDescent="0.2">
      <c r="A59" s="12" t="s">
        <v>54</v>
      </c>
      <c r="B59" s="63">
        <v>1</v>
      </c>
      <c r="C59" s="63">
        <v>13</v>
      </c>
      <c r="D59" s="9" t="s">
        <v>108</v>
      </c>
      <c r="E59" s="29"/>
      <c r="F59" s="30">
        <f>F60+F62</f>
        <v>928.69999999999993</v>
      </c>
      <c r="G59" s="13">
        <f t="shared" si="5"/>
        <v>-0.5</v>
      </c>
      <c r="H59" s="30">
        <f>H60+H62</f>
        <v>928.19999999999993</v>
      </c>
    </row>
    <row r="60" spans="1:8" ht="22.5" x14ac:dyDescent="0.2">
      <c r="A60" s="12" t="s">
        <v>76</v>
      </c>
      <c r="B60" s="63">
        <v>1</v>
      </c>
      <c r="C60" s="63">
        <v>13</v>
      </c>
      <c r="D60" s="9" t="s">
        <v>108</v>
      </c>
      <c r="E60" s="29" t="s">
        <v>34</v>
      </c>
      <c r="F60" s="30">
        <f>F61</f>
        <v>900.05</v>
      </c>
      <c r="G60" s="13">
        <f t="shared" si="5"/>
        <v>-0.5</v>
      </c>
      <c r="H60" s="94">
        <f>H61</f>
        <v>899.55</v>
      </c>
    </row>
    <row r="61" spans="1:8" ht="22.5" x14ac:dyDescent="0.2">
      <c r="A61" s="12" t="s">
        <v>35</v>
      </c>
      <c r="B61" s="63">
        <v>1</v>
      </c>
      <c r="C61" s="63">
        <v>13</v>
      </c>
      <c r="D61" s="9" t="s">
        <v>108</v>
      </c>
      <c r="E61" s="29" t="s">
        <v>36</v>
      </c>
      <c r="F61" s="13">
        <v>900.05</v>
      </c>
      <c r="G61" s="13">
        <f>H61-F61</f>
        <v>-0.5</v>
      </c>
      <c r="H61" s="13">
        <v>899.55</v>
      </c>
    </row>
    <row r="62" spans="1:8" x14ac:dyDescent="0.2">
      <c r="A62" s="12" t="s">
        <v>43</v>
      </c>
      <c r="B62" s="63">
        <v>1</v>
      </c>
      <c r="C62" s="63">
        <v>13</v>
      </c>
      <c r="D62" s="9" t="s">
        <v>108</v>
      </c>
      <c r="E62" s="29" t="s">
        <v>44</v>
      </c>
      <c r="F62" s="30">
        <f>F63</f>
        <v>28.65</v>
      </c>
      <c r="G62" s="13">
        <v>0</v>
      </c>
      <c r="H62" s="30">
        <f>H63</f>
        <v>28.65</v>
      </c>
    </row>
    <row r="63" spans="1:8" x14ac:dyDescent="0.2">
      <c r="A63" s="12" t="s">
        <v>45</v>
      </c>
      <c r="B63" s="63">
        <v>1</v>
      </c>
      <c r="C63" s="63">
        <v>13</v>
      </c>
      <c r="D63" s="9" t="s">
        <v>108</v>
      </c>
      <c r="E63" s="29" t="s">
        <v>46</v>
      </c>
      <c r="F63" s="13">
        <v>28.65</v>
      </c>
      <c r="G63" s="13">
        <v>0</v>
      </c>
      <c r="H63" s="13">
        <v>28.65</v>
      </c>
    </row>
    <row r="64" spans="1:8" ht="36.75" customHeight="1" x14ac:dyDescent="0.2">
      <c r="A64" s="12" t="s">
        <v>188</v>
      </c>
      <c r="B64" s="63">
        <v>1</v>
      </c>
      <c r="C64" s="63">
        <v>13</v>
      </c>
      <c r="D64" s="9" t="s">
        <v>109</v>
      </c>
      <c r="E64" s="29"/>
      <c r="F64" s="30">
        <f>F65+F70</f>
        <v>2</v>
      </c>
      <c r="G64" s="13">
        <v>0</v>
      </c>
      <c r="H64" s="131">
        <f>H65+H70</f>
        <v>2</v>
      </c>
    </row>
    <row r="65" spans="1:8" ht="30" customHeight="1" x14ac:dyDescent="0.2">
      <c r="A65" s="12" t="s">
        <v>163</v>
      </c>
      <c r="B65" s="63">
        <v>1</v>
      </c>
      <c r="C65" s="63">
        <v>13</v>
      </c>
      <c r="D65" s="9" t="s">
        <v>165</v>
      </c>
      <c r="E65" s="29"/>
      <c r="F65" s="30">
        <f>F66</f>
        <v>1</v>
      </c>
      <c r="G65" s="13">
        <v>0</v>
      </c>
      <c r="H65" s="30">
        <f>H66</f>
        <v>1</v>
      </c>
    </row>
    <row r="66" spans="1:8" ht="36.75" customHeight="1" x14ac:dyDescent="0.2">
      <c r="A66" s="12" t="s">
        <v>164</v>
      </c>
      <c r="B66" s="63">
        <v>1</v>
      </c>
      <c r="C66" s="63">
        <v>13</v>
      </c>
      <c r="D66" s="9" t="s">
        <v>166</v>
      </c>
      <c r="E66" s="29"/>
      <c r="F66" s="30">
        <f>F67</f>
        <v>1</v>
      </c>
      <c r="G66" s="13">
        <v>0</v>
      </c>
      <c r="H66" s="30">
        <f>H67</f>
        <v>1</v>
      </c>
    </row>
    <row r="67" spans="1:8" ht="22.5" x14ac:dyDescent="0.2">
      <c r="A67" s="12" t="s">
        <v>54</v>
      </c>
      <c r="B67" s="63">
        <v>1</v>
      </c>
      <c r="C67" s="63">
        <v>13</v>
      </c>
      <c r="D67" s="9" t="s">
        <v>167</v>
      </c>
      <c r="E67" s="29"/>
      <c r="F67" s="30">
        <f>F68</f>
        <v>1</v>
      </c>
      <c r="G67" s="13">
        <v>0</v>
      </c>
      <c r="H67" s="30">
        <f>H68</f>
        <v>1</v>
      </c>
    </row>
    <row r="68" spans="1:8" ht="22.5" x14ac:dyDescent="0.2">
      <c r="A68" s="12" t="s">
        <v>76</v>
      </c>
      <c r="B68" s="63">
        <v>1</v>
      </c>
      <c r="C68" s="63">
        <v>13</v>
      </c>
      <c r="D68" s="9" t="s">
        <v>167</v>
      </c>
      <c r="E68" s="29">
        <v>200</v>
      </c>
      <c r="F68" s="30">
        <f>F69</f>
        <v>1</v>
      </c>
      <c r="G68" s="13">
        <v>0</v>
      </c>
      <c r="H68" s="94">
        <f>H69</f>
        <v>1</v>
      </c>
    </row>
    <row r="69" spans="1:8" ht="22.5" x14ac:dyDescent="0.2">
      <c r="A69" s="12" t="s">
        <v>35</v>
      </c>
      <c r="B69" s="63">
        <v>1</v>
      </c>
      <c r="C69" s="63">
        <v>13</v>
      </c>
      <c r="D69" s="9" t="s">
        <v>167</v>
      </c>
      <c r="E69" s="29">
        <v>240</v>
      </c>
      <c r="F69" s="30">
        <v>1</v>
      </c>
      <c r="G69" s="13">
        <v>0</v>
      </c>
      <c r="H69" s="30">
        <v>1</v>
      </c>
    </row>
    <row r="70" spans="1:8" x14ac:dyDescent="0.2">
      <c r="A70" s="12" t="s">
        <v>169</v>
      </c>
      <c r="B70" s="63">
        <v>1</v>
      </c>
      <c r="C70" s="63">
        <v>13</v>
      </c>
      <c r="D70" s="9" t="s">
        <v>168</v>
      </c>
      <c r="E70" s="29"/>
      <c r="F70" s="30">
        <f>F71</f>
        <v>1</v>
      </c>
      <c r="G70" s="13">
        <v>0</v>
      </c>
      <c r="H70" s="30">
        <f>H71</f>
        <v>1</v>
      </c>
    </row>
    <row r="71" spans="1:8" ht="19.5" customHeight="1" x14ac:dyDescent="0.2">
      <c r="A71" s="12" t="s">
        <v>170</v>
      </c>
      <c r="B71" s="63">
        <v>1</v>
      </c>
      <c r="C71" s="63">
        <v>13</v>
      </c>
      <c r="D71" s="9" t="s">
        <v>171</v>
      </c>
      <c r="E71" s="29"/>
      <c r="F71" s="30">
        <f>F72</f>
        <v>1</v>
      </c>
      <c r="G71" s="13">
        <v>0</v>
      </c>
      <c r="H71" s="30">
        <f>H72</f>
        <v>1</v>
      </c>
    </row>
    <row r="72" spans="1:8" ht="22.5" x14ac:dyDescent="0.2">
      <c r="A72" s="12" t="s">
        <v>54</v>
      </c>
      <c r="B72" s="63">
        <v>1</v>
      </c>
      <c r="C72" s="63">
        <v>13</v>
      </c>
      <c r="D72" s="9" t="s">
        <v>172</v>
      </c>
      <c r="E72" s="29"/>
      <c r="F72" s="30">
        <f>F73</f>
        <v>1</v>
      </c>
      <c r="G72" s="13">
        <v>0</v>
      </c>
      <c r="H72" s="30">
        <f>H73</f>
        <v>1</v>
      </c>
    </row>
    <row r="73" spans="1:8" ht="22.5" x14ac:dyDescent="0.2">
      <c r="A73" s="12" t="s">
        <v>76</v>
      </c>
      <c r="B73" s="63">
        <v>1</v>
      </c>
      <c r="C73" s="63">
        <v>13</v>
      </c>
      <c r="D73" s="9" t="s">
        <v>172</v>
      </c>
      <c r="E73" s="29">
        <v>200</v>
      </c>
      <c r="F73" s="30">
        <f>F74</f>
        <v>1</v>
      </c>
      <c r="G73" s="13">
        <v>0</v>
      </c>
      <c r="H73" s="94">
        <f>H74</f>
        <v>1</v>
      </c>
    </row>
    <row r="74" spans="1:8" ht="22.5" x14ac:dyDescent="0.2">
      <c r="A74" s="12" t="s">
        <v>35</v>
      </c>
      <c r="B74" s="63">
        <v>1</v>
      </c>
      <c r="C74" s="63">
        <v>13</v>
      </c>
      <c r="D74" s="9" t="s">
        <v>172</v>
      </c>
      <c r="E74" s="29">
        <v>240</v>
      </c>
      <c r="F74" s="30">
        <v>1</v>
      </c>
      <c r="G74" s="13">
        <v>0</v>
      </c>
      <c r="H74" s="30">
        <v>1</v>
      </c>
    </row>
    <row r="75" spans="1:8" ht="11.25" hidden="1" customHeight="1" x14ac:dyDescent="0.2">
      <c r="A75" s="8" t="s">
        <v>10</v>
      </c>
      <c r="B75" s="63">
        <v>2</v>
      </c>
      <c r="C75" s="63">
        <v>0</v>
      </c>
      <c r="D75" s="9" t="s">
        <v>33</v>
      </c>
      <c r="E75" s="29" t="s">
        <v>33</v>
      </c>
      <c r="F75" s="30">
        <f t="shared" ref="F75:H80" si="6">F76</f>
        <v>435.5</v>
      </c>
      <c r="G75" s="13">
        <v>0</v>
      </c>
      <c r="H75" s="30">
        <f t="shared" si="6"/>
        <v>435.52000000000004</v>
      </c>
    </row>
    <row r="76" spans="1:8" ht="11.25" hidden="1" customHeight="1" x14ac:dyDescent="0.2">
      <c r="A76" s="8" t="s">
        <v>11</v>
      </c>
      <c r="B76" s="63">
        <v>2</v>
      </c>
      <c r="C76" s="63">
        <v>3</v>
      </c>
      <c r="D76" s="9" t="s">
        <v>33</v>
      </c>
      <c r="E76" s="29" t="s">
        <v>33</v>
      </c>
      <c r="F76" s="30">
        <f t="shared" si="6"/>
        <v>435.5</v>
      </c>
      <c r="G76" s="13">
        <v>0</v>
      </c>
      <c r="H76" s="30">
        <f t="shared" si="6"/>
        <v>435.52000000000004</v>
      </c>
    </row>
    <row r="77" spans="1:8" ht="11.25" hidden="1" customHeight="1" x14ac:dyDescent="0.2">
      <c r="A77" s="11" t="s">
        <v>50</v>
      </c>
      <c r="B77" s="63">
        <v>2</v>
      </c>
      <c r="C77" s="63">
        <v>3</v>
      </c>
      <c r="D77" s="9">
        <v>5000000000</v>
      </c>
      <c r="E77" s="29" t="s">
        <v>33</v>
      </c>
      <c r="F77" s="30">
        <f t="shared" si="6"/>
        <v>435.5</v>
      </c>
      <c r="G77" s="13">
        <v>0</v>
      </c>
      <c r="H77" s="131">
        <f t="shared" si="6"/>
        <v>435.52000000000004</v>
      </c>
    </row>
    <row r="78" spans="1:8" ht="36" hidden="1" customHeight="1" x14ac:dyDescent="0.2">
      <c r="A78" s="11" t="s">
        <v>74</v>
      </c>
      <c r="B78" s="63">
        <v>2</v>
      </c>
      <c r="C78" s="63">
        <v>3</v>
      </c>
      <c r="D78" s="9">
        <v>5000100000</v>
      </c>
      <c r="E78" s="29"/>
      <c r="F78" s="30">
        <f t="shared" si="6"/>
        <v>435.5</v>
      </c>
      <c r="G78" s="13">
        <v>0</v>
      </c>
      <c r="H78" s="30">
        <f t="shared" si="6"/>
        <v>435.52000000000004</v>
      </c>
    </row>
    <row r="79" spans="1:8" ht="30.75" hidden="1" customHeight="1" x14ac:dyDescent="0.2">
      <c r="A79" s="11" t="s">
        <v>55</v>
      </c>
      <c r="B79" s="63">
        <v>2</v>
      </c>
      <c r="C79" s="63">
        <v>3</v>
      </c>
      <c r="D79" s="9" t="s">
        <v>177</v>
      </c>
      <c r="E79" s="29" t="s">
        <v>33</v>
      </c>
      <c r="F79" s="30">
        <f>F80+F82</f>
        <v>435.5</v>
      </c>
      <c r="G79" s="13">
        <v>0</v>
      </c>
      <c r="H79" s="30">
        <f>H80+H82</f>
        <v>435.52000000000004</v>
      </c>
    </row>
    <row r="80" spans="1:8" ht="50.25" hidden="1" customHeight="1" x14ac:dyDescent="0.2">
      <c r="A80" s="12" t="s">
        <v>37</v>
      </c>
      <c r="B80" s="63">
        <v>2</v>
      </c>
      <c r="C80" s="63">
        <v>3</v>
      </c>
      <c r="D80" s="9">
        <v>5000151180</v>
      </c>
      <c r="E80" s="29" t="s">
        <v>38</v>
      </c>
      <c r="F80" s="30">
        <f t="shared" si="6"/>
        <v>320</v>
      </c>
      <c r="G80" s="13">
        <f t="shared" ref="G80:G81" si="7">H80-F80</f>
        <v>-9.8999999999999773</v>
      </c>
      <c r="H80" s="30">
        <v>310.10000000000002</v>
      </c>
    </row>
    <row r="81" spans="1:8" ht="22.5" hidden="1" customHeight="1" x14ac:dyDescent="0.2">
      <c r="A81" s="12" t="s">
        <v>41</v>
      </c>
      <c r="B81" s="63">
        <v>2</v>
      </c>
      <c r="C81" s="63">
        <v>3</v>
      </c>
      <c r="D81" s="9">
        <v>5000151180</v>
      </c>
      <c r="E81" s="29" t="s">
        <v>42</v>
      </c>
      <c r="F81" s="30">
        <v>320</v>
      </c>
      <c r="G81" s="13">
        <f t="shared" si="7"/>
        <v>-9.9200000000000159</v>
      </c>
      <c r="H81" s="30">
        <v>310.08</v>
      </c>
    </row>
    <row r="82" spans="1:8" ht="22.5" hidden="1" customHeight="1" x14ac:dyDescent="0.2">
      <c r="A82" s="12" t="s">
        <v>76</v>
      </c>
      <c r="B82" s="63">
        <v>2</v>
      </c>
      <c r="C82" s="63">
        <v>3</v>
      </c>
      <c r="D82" s="9">
        <v>5000151180</v>
      </c>
      <c r="E82" s="29">
        <v>200</v>
      </c>
      <c r="F82" s="30">
        <f>F83</f>
        <v>115.5</v>
      </c>
      <c r="G82" s="13">
        <f>H82-F82</f>
        <v>9.9200000000000017</v>
      </c>
      <c r="H82" s="94">
        <v>125.42</v>
      </c>
    </row>
    <row r="83" spans="1:8" ht="22.5" hidden="1" customHeight="1" x14ac:dyDescent="0.2">
      <c r="A83" s="12" t="s">
        <v>35</v>
      </c>
      <c r="B83" s="63">
        <v>2</v>
      </c>
      <c r="C83" s="63">
        <v>3</v>
      </c>
      <c r="D83" s="9">
        <v>5000151180</v>
      </c>
      <c r="E83" s="29">
        <v>240</v>
      </c>
      <c r="F83" s="30">
        <v>115.5</v>
      </c>
      <c r="G83" s="13">
        <f>H83-F83</f>
        <v>9.9200000000000017</v>
      </c>
      <c r="H83" s="30">
        <v>125.42</v>
      </c>
    </row>
    <row r="84" spans="1:8" ht="11.25" hidden="1" customHeight="1" x14ac:dyDescent="0.2">
      <c r="A84" s="8" t="s">
        <v>12</v>
      </c>
      <c r="B84" s="63">
        <v>3</v>
      </c>
      <c r="C84" s="63">
        <v>0</v>
      </c>
      <c r="D84" s="9" t="s">
        <v>33</v>
      </c>
      <c r="E84" s="29" t="s">
        <v>33</v>
      </c>
      <c r="F84" s="30">
        <f>F85+F106+F94</f>
        <v>89</v>
      </c>
      <c r="G84" s="13">
        <v>0</v>
      </c>
      <c r="H84" s="30">
        <f>H85+H106+H94</f>
        <v>89</v>
      </c>
    </row>
    <row r="85" spans="1:8" ht="11.25" hidden="1" customHeight="1" x14ac:dyDescent="0.2">
      <c r="A85" s="8" t="s">
        <v>13</v>
      </c>
      <c r="B85" s="63">
        <v>3</v>
      </c>
      <c r="C85" s="63">
        <v>4</v>
      </c>
      <c r="D85" s="9" t="s">
        <v>33</v>
      </c>
      <c r="E85" s="29" t="s">
        <v>33</v>
      </c>
      <c r="F85" s="30">
        <f t="shared" ref="F85:H92" si="8">F86</f>
        <v>72</v>
      </c>
      <c r="G85" s="13">
        <v>0</v>
      </c>
      <c r="H85" s="30">
        <f>H86</f>
        <v>72</v>
      </c>
    </row>
    <row r="86" spans="1:8" ht="33.75" hidden="1" customHeight="1" x14ac:dyDescent="0.2">
      <c r="A86" s="12" t="s">
        <v>188</v>
      </c>
      <c r="B86" s="63">
        <v>3</v>
      </c>
      <c r="C86" s="63">
        <v>4</v>
      </c>
      <c r="D86" s="9" t="s">
        <v>109</v>
      </c>
      <c r="E86" s="29"/>
      <c r="F86" s="30">
        <f t="shared" si="8"/>
        <v>72</v>
      </c>
      <c r="G86" s="13">
        <v>0</v>
      </c>
      <c r="H86" s="131">
        <f t="shared" si="8"/>
        <v>72</v>
      </c>
    </row>
    <row r="87" spans="1:8" ht="25.5" hidden="1" customHeight="1" x14ac:dyDescent="0.2">
      <c r="A87" s="8" t="s">
        <v>48</v>
      </c>
      <c r="B87" s="63">
        <v>3</v>
      </c>
      <c r="C87" s="63">
        <v>4</v>
      </c>
      <c r="D87" s="9" t="s">
        <v>110</v>
      </c>
      <c r="E87" s="29"/>
      <c r="F87" s="30">
        <f t="shared" si="8"/>
        <v>72</v>
      </c>
      <c r="G87" s="13">
        <v>0</v>
      </c>
      <c r="H87" s="30">
        <f>H88</f>
        <v>72</v>
      </c>
    </row>
    <row r="88" spans="1:8" ht="34.5" hidden="1" customHeight="1" x14ac:dyDescent="0.2">
      <c r="A88" s="12" t="s">
        <v>113</v>
      </c>
      <c r="B88" s="63">
        <v>3</v>
      </c>
      <c r="C88" s="63">
        <v>4</v>
      </c>
      <c r="D88" s="9" t="s">
        <v>112</v>
      </c>
      <c r="E88" s="29"/>
      <c r="F88" s="30">
        <f t="shared" si="8"/>
        <v>72</v>
      </c>
      <c r="G88" s="13">
        <v>0</v>
      </c>
      <c r="H88" s="30">
        <f>H89</f>
        <v>72</v>
      </c>
    </row>
    <row r="89" spans="1:8" ht="87.75" hidden="1" customHeight="1" x14ac:dyDescent="0.2">
      <c r="A89" s="12" t="s">
        <v>114</v>
      </c>
      <c r="B89" s="63">
        <v>3</v>
      </c>
      <c r="C89" s="63">
        <v>4</v>
      </c>
      <c r="D89" s="21" t="s">
        <v>111</v>
      </c>
      <c r="E89" s="29"/>
      <c r="F89" s="30">
        <f>F92</f>
        <v>72</v>
      </c>
      <c r="G89" s="13">
        <v>0</v>
      </c>
      <c r="H89" s="30">
        <f>H90+H92</f>
        <v>72</v>
      </c>
    </row>
    <row r="90" spans="1:8" s="28" customFormat="1" ht="49.5" hidden="1" customHeight="1" x14ac:dyDescent="0.2">
      <c r="A90" s="12" t="s">
        <v>37</v>
      </c>
      <c r="B90" s="63">
        <v>3</v>
      </c>
      <c r="C90" s="63">
        <v>4</v>
      </c>
      <c r="D90" s="21" t="s">
        <v>111</v>
      </c>
      <c r="E90" s="29">
        <v>100</v>
      </c>
      <c r="F90" s="30">
        <v>0</v>
      </c>
      <c r="G90" s="13">
        <f>H90-F90</f>
        <v>8.9600000000000009</v>
      </c>
      <c r="H90" s="30">
        <v>8.9600000000000009</v>
      </c>
    </row>
    <row r="91" spans="1:8" s="28" customFormat="1" ht="24.75" hidden="1" customHeight="1" x14ac:dyDescent="0.2">
      <c r="A91" s="12" t="s">
        <v>41</v>
      </c>
      <c r="B91" s="63">
        <v>3</v>
      </c>
      <c r="C91" s="63">
        <v>4</v>
      </c>
      <c r="D91" s="21" t="s">
        <v>111</v>
      </c>
      <c r="E91" s="29">
        <v>120</v>
      </c>
      <c r="F91" s="30">
        <v>0</v>
      </c>
      <c r="G91" s="13">
        <f>H91-F91</f>
        <v>8.9559999999999995</v>
      </c>
      <c r="H91" s="30">
        <v>8.9559999999999995</v>
      </c>
    </row>
    <row r="92" spans="1:8" ht="24" hidden="1" customHeight="1" x14ac:dyDescent="0.2">
      <c r="A92" s="12" t="s">
        <v>76</v>
      </c>
      <c r="B92" s="63">
        <v>3</v>
      </c>
      <c r="C92" s="63">
        <v>4</v>
      </c>
      <c r="D92" s="21" t="s">
        <v>111</v>
      </c>
      <c r="E92" s="29">
        <v>200</v>
      </c>
      <c r="F92" s="30">
        <f t="shared" si="8"/>
        <v>72</v>
      </c>
      <c r="G92" s="13">
        <f>H92-F92</f>
        <v>-8.9600000000000009</v>
      </c>
      <c r="H92" s="94">
        <f t="shared" si="8"/>
        <v>63.04</v>
      </c>
    </row>
    <row r="93" spans="1:8" ht="22.5" hidden="1" x14ac:dyDescent="0.2">
      <c r="A93" s="12" t="s">
        <v>35</v>
      </c>
      <c r="B93" s="63">
        <v>3</v>
      </c>
      <c r="C93" s="63">
        <v>4</v>
      </c>
      <c r="D93" s="21" t="s">
        <v>111</v>
      </c>
      <c r="E93" s="29">
        <v>240</v>
      </c>
      <c r="F93" s="30">
        <v>72</v>
      </c>
      <c r="G93" s="13">
        <f>H93-F93</f>
        <v>-8.9600000000000009</v>
      </c>
      <c r="H93" s="30">
        <v>63.04</v>
      </c>
    </row>
    <row r="94" spans="1:8" ht="33" hidden="1" customHeight="1" x14ac:dyDescent="0.2">
      <c r="A94" s="12" t="s">
        <v>20</v>
      </c>
      <c r="B94" s="63">
        <v>3</v>
      </c>
      <c r="C94" s="63">
        <v>9</v>
      </c>
      <c r="D94" s="23"/>
      <c r="E94" s="29"/>
      <c r="F94" s="30">
        <f>F95</f>
        <v>2</v>
      </c>
      <c r="G94" s="13">
        <v>0</v>
      </c>
      <c r="H94" s="30">
        <f>H95</f>
        <v>2</v>
      </c>
    </row>
    <row r="95" spans="1:8" ht="39" hidden="1" customHeight="1" x14ac:dyDescent="0.2">
      <c r="A95" s="12" t="s">
        <v>173</v>
      </c>
      <c r="B95" s="63">
        <v>3</v>
      </c>
      <c r="C95" s="63">
        <v>9</v>
      </c>
      <c r="D95" s="23">
        <v>7500000000</v>
      </c>
      <c r="E95" s="29"/>
      <c r="F95" s="30">
        <f>F96+F101</f>
        <v>2</v>
      </c>
      <c r="G95" s="13">
        <v>0</v>
      </c>
      <c r="H95" s="131">
        <f>H96+H101</f>
        <v>2</v>
      </c>
    </row>
    <row r="96" spans="1:8" ht="33.75" hidden="1" x14ac:dyDescent="0.2">
      <c r="A96" s="12" t="s">
        <v>174</v>
      </c>
      <c r="B96" s="63">
        <v>3</v>
      </c>
      <c r="C96" s="63">
        <v>9</v>
      </c>
      <c r="D96" s="23">
        <v>7510000000</v>
      </c>
      <c r="E96" s="29"/>
      <c r="F96" s="30">
        <f>F97</f>
        <v>1</v>
      </c>
      <c r="G96" s="13">
        <v>0</v>
      </c>
      <c r="H96" s="30">
        <f>H97</f>
        <v>1</v>
      </c>
    </row>
    <row r="97" spans="1:8" ht="33.75" hidden="1" x14ac:dyDescent="0.2">
      <c r="A97" s="12" t="s">
        <v>64</v>
      </c>
      <c r="B97" s="63">
        <v>3</v>
      </c>
      <c r="C97" s="63">
        <v>9</v>
      </c>
      <c r="D97" s="23">
        <v>7510100000</v>
      </c>
      <c r="E97" s="29"/>
      <c r="F97" s="30">
        <f>F98</f>
        <v>1</v>
      </c>
      <c r="G97" s="13">
        <v>0</v>
      </c>
      <c r="H97" s="30">
        <f>H98</f>
        <v>1</v>
      </c>
    </row>
    <row r="98" spans="1:8" ht="22.5" hidden="1" x14ac:dyDescent="0.2">
      <c r="A98" s="12" t="s">
        <v>54</v>
      </c>
      <c r="B98" s="63">
        <v>3</v>
      </c>
      <c r="C98" s="63">
        <v>9</v>
      </c>
      <c r="D98" s="23">
        <v>7510199990</v>
      </c>
      <c r="E98" s="29"/>
      <c r="F98" s="30">
        <f>F99</f>
        <v>1</v>
      </c>
      <c r="G98" s="13">
        <v>0</v>
      </c>
      <c r="H98" s="30">
        <f>H99</f>
        <v>1</v>
      </c>
    </row>
    <row r="99" spans="1:8" ht="22.5" hidden="1" x14ac:dyDescent="0.2">
      <c r="A99" s="12" t="s">
        <v>76</v>
      </c>
      <c r="B99" s="63">
        <v>3</v>
      </c>
      <c r="C99" s="63">
        <v>9</v>
      </c>
      <c r="D99" s="23">
        <v>7510199990</v>
      </c>
      <c r="E99" s="29">
        <v>200</v>
      </c>
      <c r="F99" s="30">
        <f>F100</f>
        <v>1</v>
      </c>
      <c r="G99" s="13">
        <v>0</v>
      </c>
      <c r="H99" s="94">
        <f>H100</f>
        <v>1</v>
      </c>
    </row>
    <row r="100" spans="1:8" ht="22.5" hidden="1" x14ac:dyDescent="0.2">
      <c r="A100" s="12" t="s">
        <v>35</v>
      </c>
      <c r="B100" s="63">
        <v>3</v>
      </c>
      <c r="C100" s="63">
        <v>9</v>
      </c>
      <c r="D100" s="23">
        <v>7510199990</v>
      </c>
      <c r="E100" s="29">
        <v>240</v>
      </c>
      <c r="F100" s="30">
        <v>1</v>
      </c>
      <c r="G100" s="13">
        <v>0</v>
      </c>
      <c r="H100" s="30">
        <v>1</v>
      </c>
    </row>
    <row r="101" spans="1:8" hidden="1" x14ac:dyDescent="0.2">
      <c r="A101" s="12" t="s">
        <v>175</v>
      </c>
      <c r="B101" s="63">
        <v>3</v>
      </c>
      <c r="C101" s="63">
        <v>9</v>
      </c>
      <c r="D101" s="23">
        <v>7520000000</v>
      </c>
      <c r="E101" s="29"/>
      <c r="F101" s="30">
        <f>F102</f>
        <v>1</v>
      </c>
      <c r="G101" s="13">
        <v>0</v>
      </c>
      <c r="H101" s="30">
        <f>H102</f>
        <v>1</v>
      </c>
    </row>
    <row r="102" spans="1:8" ht="22.5" hidden="1" x14ac:dyDescent="0.2">
      <c r="A102" s="12" t="s">
        <v>176</v>
      </c>
      <c r="B102" s="63">
        <v>3</v>
      </c>
      <c r="C102" s="63">
        <v>9</v>
      </c>
      <c r="D102" s="23">
        <v>7520100000</v>
      </c>
      <c r="E102" s="29"/>
      <c r="F102" s="30">
        <f>F103</f>
        <v>1</v>
      </c>
      <c r="G102" s="13">
        <v>0</v>
      </c>
      <c r="H102" s="30">
        <f>H103</f>
        <v>1</v>
      </c>
    </row>
    <row r="103" spans="1:8" ht="22.5" hidden="1" x14ac:dyDescent="0.2">
      <c r="A103" s="12" t="s">
        <v>54</v>
      </c>
      <c r="B103" s="63">
        <v>3</v>
      </c>
      <c r="C103" s="63">
        <v>9</v>
      </c>
      <c r="D103" s="23">
        <v>7520199990</v>
      </c>
      <c r="E103" s="29"/>
      <c r="F103" s="30">
        <f>F104</f>
        <v>1</v>
      </c>
      <c r="G103" s="13">
        <v>0</v>
      </c>
      <c r="H103" s="30">
        <f>H104</f>
        <v>1</v>
      </c>
    </row>
    <row r="104" spans="1:8" ht="22.5" hidden="1" x14ac:dyDescent="0.2">
      <c r="A104" s="12" t="s">
        <v>76</v>
      </c>
      <c r="B104" s="63">
        <v>3</v>
      </c>
      <c r="C104" s="63">
        <v>9</v>
      </c>
      <c r="D104" s="23">
        <v>7520199990</v>
      </c>
      <c r="E104" s="29">
        <v>200</v>
      </c>
      <c r="F104" s="30">
        <f>F105</f>
        <v>1</v>
      </c>
      <c r="G104" s="13">
        <v>0</v>
      </c>
      <c r="H104" s="94">
        <f>H105</f>
        <v>1</v>
      </c>
    </row>
    <row r="105" spans="1:8" ht="22.5" hidden="1" x14ac:dyDescent="0.2">
      <c r="A105" s="12" t="s">
        <v>35</v>
      </c>
      <c r="B105" s="63">
        <v>3</v>
      </c>
      <c r="C105" s="63">
        <v>9</v>
      </c>
      <c r="D105" s="23">
        <v>7520199990</v>
      </c>
      <c r="E105" s="29">
        <v>240</v>
      </c>
      <c r="F105" s="30">
        <v>1</v>
      </c>
      <c r="G105" s="13">
        <v>0</v>
      </c>
      <c r="H105" s="30">
        <v>1</v>
      </c>
    </row>
    <row r="106" spans="1:8" ht="24" hidden="1" customHeight="1" x14ac:dyDescent="0.2">
      <c r="A106" s="12" t="s">
        <v>56</v>
      </c>
      <c r="B106" s="63">
        <v>3</v>
      </c>
      <c r="C106" s="63">
        <v>14</v>
      </c>
      <c r="D106" s="9"/>
      <c r="E106" s="29"/>
      <c r="F106" s="30">
        <f>F107</f>
        <v>15</v>
      </c>
      <c r="G106" s="13">
        <v>0</v>
      </c>
      <c r="H106" s="13">
        <f>H107</f>
        <v>15</v>
      </c>
    </row>
    <row r="107" spans="1:8" ht="41.25" hidden="1" customHeight="1" x14ac:dyDescent="0.2">
      <c r="A107" s="12" t="s">
        <v>188</v>
      </c>
      <c r="B107" s="63">
        <v>3</v>
      </c>
      <c r="C107" s="63">
        <v>14</v>
      </c>
      <c r="D107" s="9" t="s">
        <v>109</v>
      </c>
      <c r="E107" s="29"/>
      <c r="F107" s="30">
        <f>F108</f>
        <v>15</v>
      </c>
      <c r="G107" s="13">
        <v>0</v>
      </c>
      <c r="H107" s="132">
        <f>H108</f>
        <v>15</v>
      </c>
    </row>
    <row r="108" spans="1:8" ht="11.25" hidden="1" customHeight="1" x14ac:dyDescent="0.2">
      <c r="A108" s="12" t="s">
        <v>48</v>
      </c>
      <c r="B108" s="63">
        <v>3</v>
      </c>
      <c r="C108" s="63">
        <v>14</v>
      </c>
      <c r="D108" s="9" t="s">
        <v>110</v>
      </c>
      <c r="E108" s="29"/>
      <c r="F108" s="30">
        <f>F109</f>
        <v>15</v>
      </c>
      <c r="G108" s="13">
        <v>0</v>
      </c>
      <c r="H108" s="13">
        <f>H109</f>
        <v>15</v>
      </c>
    </row>
    <row r="109" spans="1:8" ht="24.75" hidden="1" customHeight="1" x14ac:dyDescent="0.2">
      <c r="A109" s="12" t="s">
        <v>115</v>
      </c>
      <c r="B109" s="63">
        <v>3</v>
      </c>
      <c r="C109" s="63">
        <v>14</v>
      </c>
      <c r="D109" s="9" t="s">
        <v>116</v>
      </c>
      <c r="E109" s="29"/>
      <c r="F109" s="30">
        <f>F110+F113</f>
        <v>15</v>
      </c>
      <c r="G109" s="13">
        <v>0</v>
      </c>
      <c r="H109" s="13">
        <f>H110+H113</f>
        <v>15</v>
      </c>
    </row>
    <row r="110" spans="1:8" ht="31.5" hidden="1" customHeight="1" x14ac:dyDescent="0.2">
      <c r="A110" s="12" t="s">
        <v>87</v>
      </c>
      <c r="B110" s="63">
        <v>3</v>
      </c>
      <c r="C110" s="63">
        <v>14</v>
      </c>
      <c r="D110" s="9" t="s">
        <v>117</v>
      </c>
      <c r="E110" s="29"/>
      <c r="F110" s="30">
        <f>F111</f>
        <v>12</v>
      </c>
      <c r="G110" s="13">
        <v>0</v>
      </c>
      <c r="H110" s="13">
        <f>H111</f>
        <v>12</v>
      </c>
    </row>
    <row r="111" spans="1:8" ht="45.75" hidden="1" customHeight="1" x14ac:dyDescent="0.2">
      <c r="A111" s="12" t="s">
        <v>37</v>
      </c>
      <c r="B111" s="63">
        <v>3</v>
      </c>
      <c r="C111" s="63">
        <v>14</v>
      </c>
      <c r="D111" s="9" t="s">
        <v>117</v>
      </c>
      <c r="E111" s="29">
        <v>100</v>
      </c>
      <c r="F111" s="30">
        <f>+F112</f>
        <v>12</v>
      </c>
      <c r="G111" s="13">
        <v>0</v>
      </c>
      <c r="H111" s="13">
        <v>12</v>
      </c>
    </row>
    <row r="112" spans="1:8" ht="15.75" hidden="1" customHeight="1" x14ac:dyDescent="0.2">
      <c r="A112" s="12" t="s">
        <v>39</v>
      </c>
      <c r="B112" s="63">
        <v>3</v>
      </c>
      <c r="C112" s="63">
        <v>14</v>
      </c>
      <c r="D112" s="9" t="s">
        <v>117</v>
      </c>
      <c r="E112" s="29">
        <v>110</v>
      </c>
      <c r="F112" s="30">
        <v>12</v>
      </c>
      <c r="G112" s="13">
        <v>0</v>
      </c>
      <c r="H112" s="13">
        <v>12</v>
      </c>
    </row>
    <row r="113" spans="1:8" ht="32.25" hidden="1" customHeight="1" x14ac:dyDescent="0.2">
      <c r="A113" s="12" t="s">
        <v>88</v>
      </c>
      <c r="B113" s="63">
        <v>3</v>
      </c>
      <c r="C113" s="63">
        <v>14</v>
      </c>
      <c r="D113" s="9" t="s">
        <v>118</v>
      </c>
      <c r="E113" s="29"/>
      <c r="F113" s="13">
        <f>+F114</f>
        <v>3</v>
      </c>
      <c r="G113" s="13">
        <v>0</v>
      </c>
      <c r="H113" s="13">
        <f>+H114</f>
        <v>3</v>
      </c>
    </row>
    <row r="114" spans="1:8" ht="50.25" hidden="1" customHeight="1" x14ac:dyDescent="0.2">
      <c r="A114" s="12" t="s">
        <v>37</v>
      </c>
      <c r="B114" s="63">
        <v>3</v>
      </c>
      <c r="C114" s="63">
        <v>14</v>
      </c>
      <c r="D114" s="9" t="s">
        <v>118</v>
      </c>
      <c r="E114" s="29">
        <v>100</v>
      </c>
      <c r="F114" s="13">
        <f>F115</f>
        <v>3</v>
      </c>
      <c r="G114" s="13">
        <v>0</v>
      </c>
      <c r="H114" s="13">
        <v>3</v>
      </c>
    </row>
    <row r="115" spans="1:8" ht="15" hidden="1" customHeight="1" x14ac:dyDescent="0.2">
      <c r="A115" s="12" t="s">
        <v>39</v>
      </c>
      <c r="B115" s="63">
        <v>3</v>
      </c>
      <c r="C115" s="63">
        <v>14</v>
      </c>
      <c r="D115" s="9" t="s">
        <v>118</v>
      </c>
      <c r="E115" s="29">
        <v>110</v>
      </c>
      <c r="F115" s="30">
        <v>3</v>
      </c>
      <c r="G115" s="13">
        <v>0</v>
      </c>
      <c r="H115" s="30">
        <v>3</v>
      </c>
    </row>
    <row r="116" spans="1:8" ht="11.25" hidden="1" customHeight="1" x14ac:dyDescent="0.2">
      <c r="A116" s="8" t="s">
        <v>14</v>
      </c>
      <c r="B116" s="63">
        <v>4</v>
      </c>
      <c r="C116" s="64">
        <v>0</v>
      </c>
      <c r="D116" s="9" t="s">
        <v>33</v>
      </c>
      <c r="E116" s="29" t="s">
        <v>33</v>
      </c>
      <c r="F116" s="91">
        <f>F124+F117+F130</f>
        <v>2873.12</v>
      </c>
      <c r="G116" s="13">
        <v>0</v>
      </c>
      <c r="H116" s="91">
        <f>H124+H117+H130</f>
        <v>2873.12</v>
      </c>
    </row>
    <row r="117" spans="1:8" ht="11.25" hidden="1" customHeight="1" x14ac:dyDescent="0.2">
      <c r="A117" s="12" t="s">
        <v>83</v>
      </c>
      <c r="B117" s="63">
        <v>4</v>
      </c>
      <c r="C117" s="63">
        <v>9</v>
      </c>
      <c r="D117" s="9"/>
      <c r="E117" s="29"/>
      <c r="F117" s="30">
        <f t="shared" ref="F117:H122" si="9">F118</f>
        <v>1745.8</v>
      </c>
      <c r="G117" s="13">
        <v>0</v>
      </c>
      <c r="H117" s="13">
        <f>H118</f>
        <v>1745.8</v>
      </c>
    </row>
    <row r="118" spans="1:8" ht="36.75" hidden="1" customHeight="1" x14ac:dyDescent="0.2">
      <c r="A118" s="12" t="s">
        <v>189</v>
      </c>
      <c r="B118" s="63">
        <v>4</v>
      </c>
      <c r="C118" s="63">
        <v>9</v>
      </c>
      <c r="D118" s="16">
        <v>8400000000</v>
      </c>
      <c r="E118" s="29"/>
      <c r="F118" s="30">
        <f t="shared" si="9"/>
        <v>1745.8</v>
      </c>
      <c r="G118" s="13">
        <v>0</v>
      </c>
      <c r="H118" s="131">
        <f t="shared" si="9"/>
        <v>1745.8</v>
      </c>
    </row>
    <row r="119" spans="1:8" ht="15" hidden="1" customHeight="1" x14ac:dyDescent="0.2">
      <c r="A119" s="12" t="s">
        <v>81</v>
      </c>
      <c r="B119" s="63">
        <v>4</v>
      </c>
      <c r="C119" s="63">
        <v>9</v>
      </c>
      <c r="D119" s="16">
        <v>8410000000</v>
      </c>
      <c r="E119" s="29"/>
      <c r="F119" s="30">
        <f t="shared" si="9"/>
        <v>1745.8</v>
      </c>
      <c r="G119" s="13">
        <v>0</v>
      </c>
      <c r="H119" s="30">
        <f t="shared" si="9"/>
        <v>1745.8</v>
      </c>
    </row>
    <row r="120" spans="1:8" ht="21" hidden="1" customHeight="1" x14ac:dyDescent="0.2">
      <c r="A120" s="12" t="s">
        <v>82</v>
      </c>
      <c r="B120" s="63">
        <v>4</v>
      </c>
      <c r="C120" s="63">
        <v>9</v>
      </c>
      <c r="D120" s="16">
        <v>8410100000</v>
      </c>
      <c r="E120" s="29"/>
      <c r="F120" s="30">
        <f t="shared" si="9"/>
        <v>1745.8</v>
      </c>
      <c r="G120" s="13">
        <v>0</v>
      </c>
      <c r="H120" s="30">
        <f t="shared" si="9"/>
        <v>1745.8</v>
      </c>
    </row>
    <row r="121" spans="1:8" ht="23.25" hidden="1" customHeight="1" x14ac:dyDescent="0.2">
      <c r="A121" s="12" t="s">
        <v>54</v>
      </c>
      <c r="B121" s="63">
        <v>4</v>
      </c>
      <c r="C121" s="63">
        <v>9</v>
      </c>
      <c r="D121" s="16">
        <v>8410199990</v>
      </c>
      <c r="E121" s="29"/>
      <c r="F121" s="30">
        <f t="shared" si="9"/>
        <v>1745.8</v>
      </c>
      <c r="G121" s="13">
        <v>0</v>
      </c>
      <c r="H121" s="30">
        <f t="shared" si="9"/>
        <v>1745.8</v>
      </c>
    </row>
    <row r="122" spans="1:8" ht="21" hidden="1" customHeight="1" x14ac:dyDescent="0.2">
      <c r="A122" s="12" t="s">
        <v>76</v>
      </c>
      <c r="B122" s="63">
        <v>4</v>
      </c>
      <c r="C122" s="63">
        <v>9</v>
      </c>
      <c r="D122" s="16">
        <v>8410199990</v>
      </c>
      <c r="E122" s="29">
        <v>200</v>
      </c>
      <c r="F122" s="30">
        <f t="shared" si="9"/>
        <v>1745.8</v>
      </c>
      <c r="G122" s="13">
        <v>0</v>
      </c>
      <c r="H122" s="94">
        <f t="shared" si="9"/>
        <v>1745.8</v>
      </c>
    </row>
    <row r="123" spans="1:8" ht="24" hidden="1" customHeight="1" x14ac:dyDescent="0.2">
      <c r="A123" s="12" t="s">
        <v>35</v>
      </c>
      <c r="B123" s="63">
        <v>4</v>
      </c>
      <c r="C123" s="63">
        <v>9</v>
      </c>
      <c r="D123" s="16">
        <v>8410199990</v>
      </c>
      <c r="E123" s="29">
        <v>240</v>
      </c>
      <c r="F123" s="30">
        <v>1745.8</v>
      </c>
      <c r="G123" s="13">
        <v>0</v>
      </c>
      <c r="H123" s="30">
        <v>1745.8</v>
      </c>
    </row>
    <row r="124" spans="1:8" ht="11.25" hidden="1" customHeight="1" x14ac:dyDescent="0.2">
      <c r="A124" s="8" t="s">
        <v>15</v>
      </c>
      <c r="B124" s="63">
        <v>4</v>
      </c>
      <c r="C124" s="63">
        <v>10</v>
      </c>
      <c r="D124" s="9" t="s">
        <v>33</v>
      </c>
      <c r="E124" s="29" t="s">
        <v>33</v>
      </c>
      <c r="F124" s="30">
        <f>F125</f>
        <v>264.10000000000002</v>
      </c>
      <c r="G124" s="13">
        <v>0</v>
      </c>
      <c r="H124" s="30">
        <f>H125</f>
        <v>264.10000000000002</v>
      </c>
    </row>
    <row r="125" spans="1:8" ht="31.5" hidden="1" customHeight="1" x14ac:dyDescent="0.2">
      <c r="A125" s="11" t="s">
        <v>119</v>
      </c>
      <c r="B125" s="63">
        <v>4</v>
      </c>
      <c r="C125" s="63">
        <v>10</v>
      </c>
      <c r="D125" s="9" t="s">
        <v>93</v>
      </c>
      <c r="E125" s="29" t="s">
        <v>33</v>
      </c>
      <c r="F125" s="30">
        <f>F126</f>
        <v>264.10000000000002</v>
      </c>
      <c r="G125" s="13">
        <v>0</v>
      </c>
      <c r="H125" s="131">
        <f>H126</f>
        <v>264.10000000000002</v>
      </c>
    </row>
    <row r="126" spans="1:8" ht="22.5" hidden="1" customHeight="1" x14ac:dyDescent="0.2">
      <c r="A126" s="11" t="s">
        <v>120</v>
      </c>
      <c r="B126" s="63">
        <v>4</v>
      </c>
      <c r="C126" s="63">
        <v>10</v>
      </c>
      <c r="D126" s="9" t="s">
        <v>121</v>
      </c>
      <c r="E126" s="29" t="s">
        <v>33</v>
      </c>
      <c r="F126" s="30">
        <f t="shared" ref="F126:H128" si="10">F127</f>
        <v>264.10000000000002</v>
      </c>
      <c r="G126" s="13">
        <v>0</v>
      </c>
      <c r="H126" s="30">
        <f t="shared" si="10"/>
        <v>264.10000000000002</v>
      </c>
    </row>
    <row r="127" spans="1:8" ht="17.25" hidden="1" customHeight="1" x14ac:dyDescent="0.2">
      <c r="A127" s="11" t="s">
        <v>30</v>
      </c>
      <c r="B127" s="63">
        <v>4</v>
      </c>
      <c r="C127" s="63">
        <v>10</v>
      </c>
      <c r="D127" s="9" t="s">
        <v>122</v>
      </c>
      <c r="E127" s="29"/>
      <c r="F127" s="30">
        <f t="shared" si="10"/>
        <v>264.10000000000002</v>
      </c>
      <c r="G127" s="13">
        <v>0</v>
      </c>
      <c r="H127" s="30">
        <f t="shared" si="10"/>
        <v>264.10000000000002</v>
      </c>
    </row>
    <row r="128" spans="1:8" ht="22.5" hidden="1" customHeight="1" x14ac:dyDescent="0.2">
      <c r="A128" s="12" t="s">
        <v>76</v>
      </c>
      <c r="B128" s="63">
        <v>4</v>
      </c>
      <c r="C128" s="63">
        <v>10</v>
      </c>
      <c r="D128" s="9" t="s">
        <v>122</v>
      </c>
      <c r="E128" s="29" t="s">
        <v>34</v>
      </c>
      <c r="F128" s="30">
        <f t="shared" si="10"/>
        <v>264.10000000000002</v>
      </c>
      <c r="G128" s="13">
        <v>0</v>
      </c>
      <c r="H128" s="94">
        <f t="shared" si="10"/>
        <v>264.10000000000002</v>
      </c>
    </row>
    <row r="129" spans="1:9" ht="22.5" hidden="1" x14ac:dyDescent="0.2">
      <c r="A129" s="12" t="s">
        <v>35</v>
      </c>
      <c r="B129" s="63">
        <v>4</v>
      </c>
      <c r="C129" s="63">
        <v>10</v>
      </c>
      <c r="D129" s="9" t="s">
        <v>122</v>
      </c>
      <c r="E129" s="29" t="s">
        <v>36</v>
      </c>
      <c r="F129" s="30">
        <v>264.10000000000002</v>
      </c>
      <c r="G129" s="13">
        <v>0</v>
      </c>
      <c r="H129" s="30">
        <v>264.10000000000002</v>
      </c>
    </row>
    <row r="130" spans="1:9" hidden="1" x14ac:dyDescent="0.2">
      <c r="A130" s="12" t="s">
        <v>86</v>
      </c>
      <c r="B130" s="63">
        <v>4</v>
      </c>
      <c r="C130" s="63">
        <v>12</v>
      </c>
      <c r="D130" s="9"/>
      <c r="E130" s="29"/>
      <c r="F130" s="30">
        <f t="shared" ref="F130:H130" si="11">F131</f>
        <v>863.22</v>
      </c>
      <c r="G130" s="13">
        <v>0</v>
      </c>
      <c r="H130" s="30">
        <f t="shared" si="11"/>
        <v>863.22</v>
      </c>
    </row>
    <row r="131" spans="1:9" ht="33.75" hidden="1" x14ac:dyDescent="0.2">
      <c r="A131" s="11" t="s">
        <v>119</v>
      </c>
      <c r="B131" s="63">
        <v>4</v>
      </c>
      <c r="C131" s="63">
        <v>12</v>
      </c>
      <c r="D131" s="9" t="s">
        <v>93</v>
      </c>
      <c r="E131" s="29"/>
      <c r="F131" s="30">
        <f>F132</f>
        <v>863.22</v>
      </c>
      <c r="G131" s="13">
        <v>0</v>
      </c>
      <c r="H131" s="131">
        <f>H132</f>
        <v>863.22</v>
      </c>
    </row>
    <row r="132" spans="1:9" ht="38.25" hidden="1" customHeight="1" x14ac:dyDescent="0.2">
      <c r="A132" s="11" t="s">
        <v>123</v>
      </c>
      <c r="B132" s="63">
        <v>4</v>
      </c>
      <c r="C132" s="63">
        <v>12</v>
      </c>
      <c r="D132" s="9" t="s">
        <v>124</v>
      </c>
      <c r="E132" s="29"/>
      <c r="F132" s="30">
        <f>F133+F136+F141</f>
        <v>863.22</v>
      </c>
      <c r="G132" s="13">
        <v>0</v>
      </c>
      <c r="H132" s="30">
        <f>H133+H136+H141</f>
        <v>863.22</v>
      </c>
    </row>
    <row r="133" spans="1:9" ht="58.5" hidden="1" customHeight="1" x14ac:dyDescent="0.2">
      <c r="A133" s="12" t="s">
        <v>185</v>
      </c>
      <c r="B133" s="63">
        <v>4</v>
      </c>
      <c r="C133" s="63">
        <v>12</v>
      </c>
      <c r="D133" s="21" t="s">
        <v>125</v>
      </c>
      <c r="E133" s="29"/>
      <c r="F133" s="30">
        <f>F134</f>
        <v>25.68</v>
      </c>
      <c r="G133" s="13">
        <v>0</v>
      </c>
      <c r="H133" s="30">
        <f>H134</f>
        <v>25.68</v>
      </c>
      <c r="I133" s="28"/>
    </row>
    <row r="134" spans="1:9" s="28" customFormat="1" hidden="1" x14ac:dyDescent="0.2">
      <c r="A134" s="12" t="s">
        <v>49</v>
      </c>
      <c r="B134" s="63">
        <v>4</v>
      </c>
      <c r="C134" s="63">
        <v>12</v>
      </c>
      <c r="D134" s="21" t="s">
        <v>125</v>
      </c>
      <c r="E134" s="29">
        <v>500</v>
      </c>
      <c r="F134" s="30">
        <f>F135</f>
        <v>25.68</v>
      </c>
      <c r="G134" s="13">
        <v>0</v>
      </c>
      <c r="H134" s="13">
        <f>H135</f>
        <v>25.68</v>
      </c>
    </row>
    <row r="135" spans="1:9" s="28" customFormat="1" hidden="1" x14ac:dyDescent="0.2">
      <c r="A135" s="12" t="s">
        <v>32</v>
      </c>
      <c r="B135" s="63">
        <v>4</v>
      </c>
      <c r="C135" s="63">
        <v>12</v>
      </c>
      <c r="D135" s="21" t="s">
        <v>125</v>
      </c>
      <c r="E135" s="29">
        <v>540</v>
      </c>
      <c r="F135" s="13">
        <v>25.68</v>
      </c>
      <c r="G135" s="13">
        <v>0</v>
      </c>
      <c r="H135" s="13">
        <v>25.68</v>
      </c>
    </row>
    <row r="136" spans="1:9" ht="53.25" hidden="1" customHeight="1" x14ac:dyDescent="0.2">
      <c r="A136" s="12" t="s">
        <v>186</v>
      </c>
      <c r="B136" s="63">
        <v>4</v>
      </c>
      <c r="C136" s="63">
        <v>12</v>
      </c>
      <c r="D136" s="21">
        <v>7700182671</v>
      </c>
      <c r="E136" s="29"/>
      <c r="F136" s="30">
        <f>F139+F137</f>
        <v>830.34</v>
      </c>
      <c r="G136" s="13">
        <v>0</v>
      </c>
      <c r="H136" s="30">
        <f>H139+H137</f>
        <v>830.34</v>
      </c>
      <c r="I136" s="28"/>
    </row>
    <row r="137" spans="1:9" s="28" customFormat="1" ht="21" hidden="1" customHeight="1" x14ac:dyDescent="0.2">
      <c r="A137" s="12" t="s">
        <v>76</v>
      </c>
      <c r="B137" s="63">
        <v>4</v>
      </c>
      <c r="C137" s="63">
        <v>12</v>
      </c>
      <c r="D137" s="21">
        <v>7700182671</v>
      </c>
      <c r="E137" s="29">
        <v>200</v>
      </c>
      <c r="F137" s="30">
        <v>0.02</v>
      </c>
      <c r="G137" s="13">
        <v>0</v>
      </c>
      <c r="H137" s="94">
        <v>0.02</v>
      </c>
    </row>
    <row r="138" spans="1:9" s="28" customFormat="1" ht="24" hidden="1" customHeight="1" x14ac:dyDescent="0.2">
      <c r="A138" s="12" t="s">
        <v>35</v>
      </c>
      <c r="B138" s="63">
        <v>4</v>
      </c>
      <c r="C138" s="63">
        <v>12</v>
      </c>
      <c r="D138" s="21">
        <v>7700182671</v>
      </c>
      <c r="E138" s="29">
        <v>240</v>
      </c>
      <c r="F138" s="30">
        <v>0.02</v>
      </c>
      <c r="G138" s="13">
        <v>0</v>
      </c>
      <c r="H138" s="30">
        <v>0.02</v>
      </c>
    </row>
    <row r="139" spans="1:9" s="28" customFormat="1" hidden="1" x14ac:dyDescent="0.2">
      <c r="A139" s="12" t="s">
        <v>49</v>
      </c>
      <c r="B139" s="63">
        <v>4</v>
      </c>
      <c r="C139" s="63">
        <v>12</v>
      </c>
      <c r="D139" s="21">
        <v>7700182671</v>
      </c>
      <c r="E139" s="29">
        <v>500</v>
      </c>
      <c r="F139" s="30">
        <f>F140</f>
        <v>830.32</v>
      </c>
      <c r="G139" s="13">
        <v>0</v>
      </c>
      <c r="H139" s="30">
        <f>H140</f>
        <v>830.32</v>
      </c>
    </row>
    <row r="140" spans="1:9" s="28" customFormat="1" hidden="1" x14ac:dyDescent="0.2">
      <c r="A140" s="12" t="s">
        <v>32</v>
      </c>
      <c r="B140" s="63">
        <v>4</v>
      </c>
      <c r="C140" s="63">
        <v>12</v>
      </c>
      <c r="D140" s="21">
        <v>7700182671</v>
      </c>
      <c r="E140" s="29">
        <v>540</v>
      </c>
      <c r="F140" s="30">
        <v>830.32</v>
      </c>
      <c r="G140" s="13">
        <v>0</v>
      </c>
      <c r="H140" s="30">
        <v>830.32</v>
      </c>
    </row>
    <row r="141" spans="1:9" ht="50.25" hidden="1" customHeight="1" x14ac:dyDescent="0.2">
      <c r="A141" s="12" t="s">
        <v>85</v>
      </c>
      <c r="B141" s="63">
        <v>4</v>
      </c>
      <c r="C141" s="63">
        <v>12</v>
      </c>
      <c r="D141" s="21">
        <v>7700189020</v>
      </c>
      <c r="E141" s="29"/>
      <c r="F141" s="30">
        <f>F142</f>
        <v>7.2</v>
      </c>
      <c r="G141" s="13">
        <v>0</v>
      </c>
      <c r="H141" s="30">
        <f>H142</f>
        <v>7.2</v>
      </c>
      <c r="I141" s="28"/>
    </row>
    <row r="142" spans="1:9" hidden="1" x14ac:dyDescent="0.2">
      <c r="A142" s="12" t="s">
        <v>49</v>
      </c>
      <c r="B142" s="63">
        <v>4</v>
      </c>
      <c r="C142" s="63">
        <v>12</v>
      </c>
      <c r="D142" s="21">
        <v>7700189020</v>
      </c>
      <c r="E142" s="29">
        <v>500</v>
      </c>
      <c r="F142" s="30">
        <f>F143</f>
        <v>7.2</v>
      </c>
      <c r="G142" s="13">
        <v>0</v>
      </c>
      <c r="H142" s="30">
        <f>H143</f>
        <v>7.2</v>
      </c>
      <c r="I142" s="28"/>
    </row>
    <row r="143" spans="1:9" hidden="1" x14ac:dyDescent="0.2">
      <c r="A143" s="12" t="s">
        <v>32</v>
      </c>
      <c r="B143" s="63">
        <v>4</v>
      </c>
      <c r="C143" s="63">
        <v>12</v>
      </c>
      <c r="D143" s="21">
        <v>7700189020</v>
      </c>
      <c r="E143" s="29">
        <v>540</v>
      </c>
      <c r="F143" s="30">
        <v>7.2</v>
      </c>
      <c r="G143" s="13">
        <v>0</v>
      </c>
      <c r="H143" s="30">
        <v>7.2</v>
      </c>
      <c r="I143" s="28"/>
    </row>
    <row r="144" spans="1:9" ht="11.25" hidden="1" customHeight="1" x14ac:dyDescent="0.2">
      <c r="A144" s="8" t="s">
        <v>16</v>
      </c>
      <c r="B144" s="63">
        <v>5</v>
      </c>
      <c r="C144" s="63">
        <v>0</v>
      </c>
      <c r="D144" s="9" t="s">
        <v>33</v>
      </c>
      <c r="E144" s="29" t="s">
        <v>33</v>
      </c>
      <c r="F144" s="30">
        <f>F145+F155+F168</f>
        <v>3094.9</v>
      </c>
      <c r="G144" s="13">
        <v>0</v>
      </c>
      <c r="H144" s="30">
        <f>H145+H155+H168</f>
        <v>3094.9</v>
      </c>
      <c r="I144" s="28"/>
    </row>
    <row r="145" spans="1:9" ht="11.25" hidden="1" customHeight="1" x14ac:dyDescent="0.2">
      <c r="A145" s="8" t="s">
        <v>31</v>
      </c>
      <c r="B145" s="63">
        <v>5</v>
      </c>
      <c r="C145" s="63">
        <v>1</v>
      </c>
      <c r="D145" s="9" t="s">
        <v>33</v>
      </c>
      <c r="E145" s="29" t="s">
        <v>33</v>
      </c>
      <c r="F145" s="30">
        <f t="shared" ref="F145:H153" si="12">F146</f>
        <v>388.9</v>
      </c>
      <c r="G145" s="13">
        <v>0</v>
      </c>
      <c r="H145" s="30">
        <f t="shared" si="12"/>
        <v>388.9</v>
      </c>
      <c r="I145" s="28"/>
    </row>
    <row r="146" spans="1:9" ht="41.25" hidden="1" customHeight="1" x14ac:dyDescent="0.2">
      <c r="A146" s="11" t="s">
        <v>127</v>
      </c>
      <c r="B146" s="63">
        <v>5</v>
      </c>
      <c r="C146" s="63">
        <v>1</v>
      </c>
      <c r="D146" s="9" t="s">
        <v>126</v>
      </c>
      <c r="E146" s="29" t="s">
        <v>33</v>
      </c>
      <c r="F146" s="30">
        <f t="shared" si="12"/>
        <v>388.9</v>
      </c>
      <c r="G146" s="13">
        <v>0</v>
      </c>
      <c r="H146" s="131">
        <f t="shared" si="12"/>
        <v>388.9</v>
      </c>
      <c r="I146" s="28"/>
    </row>
    <row r="147" spans="1:9" ht="26.25" hidden="1" customHeight="1" x14ac:dyDescent="0.2">
      <c r="A147" s="11" t="s">
        <v>128</v>
      </c>
      <c r="B147" s="63">
        <v>5</v>
      </c>
      <c r="C147" s="63">
        <v>1</v>
      </c>
      <c r="D147" s="9" t="s">
        <v>129</v>
      </c>
      <c r="E147" s="29" t="s">
        <v>33</v>
      </c>
      <c r="F147" s="30">
        <f t="shared" si="12"/>
        <v>388.9</v>
      </c>
      <c r="G147" s="13">
        <v>0</v>
      </c>
      <c r="H147" s="30">
        <f t="shared" si="12"/>
        <v>388.9</v>
      </c>
      <c r="I147" s="28"/>
    </row>
    <row r="148" spans="1:9" ht="24" hidden="1" customHeight="1" x14ac:dyDescent="0.2">
      <c r="A148" s="11" t="s">
        <v>59</v>
      </c>
      <c r="B148" s="63">
        <v>5</v>
      </c>
      <c r="C148" s="63">
        <v>1</v>
      </c>
      <c r="D148" s="9" t="s">
        <v>130</v>
      </c>
      <c r="E148" s="29"/>
      <c r="F148" s="30">
        <f>F152+F149</f>
        <v>388.9</v>
      </c>
      <c r="G148" s="13">
        <v>0</v>
      </c>
      <c r="H148" s="30">
        <f>H152+H149</f>
        <v>388.9</v>
      </c>
    </row>
    <row r="149" spans="1:9" ht="24" hidden="1" customHeight="1" x14ac:dyDescent="0.2">
      <c r="A149" s="11" t="s">
        <v>131</v>
      </c>
      <c r="B149" s="63">
        <v>5</v>
      </c>
      <c r="C149" s="63">
        <v>1</v>
      </c>
      <c r="D149" s="21" t="s">
        <v>132</v>
      </c>
      <c r="E149" s="29"/>
      <c r="F149" s="30">
        <f>F150</f>
        <v>143.9</v>
      </c>
      <c r="G149" s="13">
        <v>0</v>
      </c>
      <c r="H149" s="30">
        <f>H150</f>
        <v>143.9</v>
      </c>
    </row>
    <row r="150" spans="1:9" ht="24" hidden="1" customHeight="1" x14ac:dyDescent="0.2">
      <c r="A150" s="11" t="s">
        <v>61</v>
      </c>
      <c r="B150" s="63">
        <v>5</v>
      </c>
      <c r="C150" s="63">
        <v>1</v>
      </c>
      <c r="D150" s="21" t="s">
        <v>132</v>
      </c>
      <c r="E150" s="29">
        <v>600</v>
      </c>
      <c r="F150" s="30">
        <f>F151</f>
        <v>143.9</v>
      </c>
      <c r="G150" s="13">
        <v>0</v>
      </c>
      <c r="H150" s="30">
        <f>H151</f>
        <v>143.9</v>
      </c>
    </row>
    <row r="151" spans="1:9" ht="24" hidden="1" customHeight="1" x14ac:dyDescent="0.2">
      <c r="A151" s="11" t="s">
        <v>60</v>
      </c>
      <c r="B151" s="63">
        <v>5</v>
      </c>
      <c r="C151" s="63">
        <v>1</v>
      </c>
      <c r="D151" s="21" t="s">
        <v>132</v>
      </c>
      <c r="E151" s="29">
        <v>630</v>
      </c>
      <c r="F151" s="30">
        <v>143.9</v>
      </c>
      <c r="G151" s="13">
        <v>0</v>
      </c>
      <c r="H151" s="30">
        <v>143.9</v>
      </c>
    </row>
    <row r="152" spans="1:9" ht="23.25" hidden="1" customHeight="1" x14ac:dyDescent="0.2">
      <c r="A152" s="11" t="s">
        <v>54</v>
      </c>
      <c r="B152" s="63">
        <v>5</v>
      </c>
      <c r="C152" s="63">
        <v>1</v>
      </c>
      <c r="D152" s="9" t="s">
        <v>161</v>
      </c>
      <c r="E152" s="29"/>
      <c r="F152" s="30">
        <f t="shared" si="12"/>
        <v>245</v>
      </c>
      <c r="G152" s="13">
        <v>0</v>
      </c>
      <c r="H152" s="30">
        <f t="shared" si="12"/>
        <v>245</v>
      </c>
    </row>
    <row r="153" spans="1:9" ht="22.5" hidden="1" customHeight="1" x14ac:dyDescent="0.2">
      <c r="A153" s="12" t="s">
        <v>76</v>
      </c>
      <c r="B153" s="63">
        <v>5</v>
      </c>
      <c r="C153" s="63">
        <v>1</v>
      </c>
      <c r="D153" s="9" t="s">
        <v>161</v>
      </c>
      <c r="E153" s="29" t="s">
        <v>34</v>
      </c>
      <c r="F153" s="30">
        <f t="shared" si="12"/>
        <v>245</v>
      </c>
      <c r="G153" s="13">
        <v>0</v>
      </c>
      <c r="H153" s="94">
        <f t="shared" si="12"/>
        <v>245</v>
      </c>
    </row>
    <row r="154" spans="1:9" ht="22.5" hidden="1" x14ac:dyDescent="0.2">
      <c r="A154" s="12" t="s">
        <v>35</v>
      </c>
      <c r="B154" s="63">
        <v>5</v>
      </c>
      <c r="C154" s="63">
        <v>1</v>
      </c>
      <c r="D154" s="9" t="s">
        <v>161</v>
      </c>
      <c r="E154" s="29" t="s">
        <v>36</v>
      </c>
      <c r="F154" s="30">
        <v>245</v>
      </c>
      <c r="G154" s="13">
        <v>0</v>
      </c>
      <c r="H154" s="30">
        <v>245</v>
      </c>
    </row>
    <row r="155" spans="1:9" ht="11.25" hidden="1" customHeight="1" x14ac:dyDescent="0.2">
      <c r="A155" s="8" t="s">
        <v>21</v>
      </c>
      <c r="B155" s="63">
        <v>5</v>
      </c>
      <c r="C155" s="63">
        <v>2</v>
      </c>
      <c r="D155" s="9" t="s">
        <v>33</v>
      </c>
      <c r="E155" s="29" t="s">
        <v>33</v>
      </c>
      <c r="F155" s="30">
        <f>F156</f>
        <v>2023</v>
      </c>
      <c r="G155" s="13">
        <v>0</v>
      </c>
      <c r="H155" s="30">
        <f>H156</f>
        <v>2023</v>
      </c>
    </row>
    <row r="156" spans="1:9" ht="33.75" hidden="1" customHeight="1" x14ac:dyDescent="0.2">
      <c r="A156" s="11" t="s">
        <v>127</v>
      </c>
      <c r="B156" s="63">
        <v>5</v>
      </c>
      <c r="C156" s="63">
        <v>2</v>
      </c>
      <c r="D156" s="9" t="s">
        <v>126</v>
      </c>
      <c r="E156" s="29" t="s">
        <v>33</v>
      </c>
      <c r="F156" s="30">
        <f>F157</f>
        <v>2023</v>
      </c>
      <c r="G156" s="13">
        <v>0</v>
      </c>
      <c r="H156" s="131">
        <f>H157</f>
        <v>2023</v>
      </c>
    </row>
    <row r="157" spans="1:9" ht="22.5" hidden="1" customHeight="1" x14ac:dyDescent="0.2">
      <c r="A157" s="11" t="s">
        <v>47</v>
      </c>
      <c r="B157" s="63">
        <v>5</v>
      </c>
      <c r="C157" s="63">
        <v>2</v>
      </c>
      <c r="D157" s="9" t="s">
        <v>133</v>
      </c>
      <c r="E157" s="29" t="s">
        <v>33</v>
      </c>
      <c r="F157" s="30">
        <f>F158</f>
        <v>2023</v>
      </c>
      <c r="G157" s="13">
        <v>0</v>
      </c>
      <c r="H157" s="30">
        <f>H158</f>
        <v>2023</v>
      </c>
    </row>
    <row r="158" spans="1:9" ht="24.75" hidden="1" customHeight="1" x14ac:dyDescent="0.2">
      <c r="A158" s="11" t="s">
        <v>135</v>
      </c>
      <c r="B158" s="63">
        <v>5</v>
      </c>
      <c r="C158" s="63">
        <v>2</v>
      </c>
      <c r="D158" s="9" t="s">
        <v>134</v>
      </c>
      <c r="E158" s="29" t="s">
        <v>33</v>
      </c>
      <c r="F158" s="30">
        <f>F159+F165+F162</f>
        <v>2023</v>
      </c>
      <c r="G158" s="13">
        <v>0</v>
      </c>
      <c r="H158" s="13">
        <f>H159+H165+H162</f>
        <v>2023</v>
      </c>
    </row>
    <row r="159" spans="1:9" ht="58.5" hidden="1" customHeight="1" x14ac:dyDescent="0.2">
      <c r="A159" s="11" t="s">
        <v>136</v>
      </c>
      <c r="B159" s="63">
        <v>5</v>
      </c>
      <c r="C159" s="63">
        <v>2</v>
      </c>
      <c r="D159" s="9" t="s">
        <v>180</v>
      </c>
      <c r="E159" s="29"/>
      <c r="F159" s="30">
        <f>F160</f>
        <v>1800</v>
      </c>
      <c r="G159" s="13">
        <v>0</v>
      </c>
      <c r="H159" s="13">
        <f>H160</f>
        <v>1800</v>
      </c>
    </row>
    <row r="160" spans="1:9" ht="22.5" hidden="1" customHeight="1" x14ac:dyDescent="0.2">
      <c r="A160" s="12" t="s">
        <v>76</v>
      </c>
      <c r="B160" s="63">
        <v>5</v>
      </c>
      <c r="C160" s="63">
        <v>2</v>
      </c>
      <c r="D160" s="9" t="s">
        <v>180</v>
      </c>
      <c r="E160" s="29" t="s">
        <v>34</v>
      </c>
      <c r="F160" s="30">
        <f>F161</f>
        <v>1800</v>
      </c>
      <c r="G160" s="13">
        <v>0</v>
      </c>
      <c r="H160" s="95">
        <f>H161</f>
        <v>1800</v>
      </c>
    </row>
    <row r="161" spans="1:8" ht="22.5" hidden="1" x14ac:dyDescent="0.2">
      <c r="A161" s="12" t="s">
        <v>35</v>
      </c>
      <c r="B161" s="63">
        <v>5</v>
      </c>
      <c r="C161" s="63">
        <v>2</v>
      </c>
      <c r="D161" s="9" t="s">
        <v>180</v>
      </c>
      <c r="E161" s="29" t="s">
        <v>36</v>
      </c>
      <c r="F161" s="30">
        <v>1800</v>
      </c>
      <c r="G161" s="13">
        <v>0</v>
      </c>
      <c r="H161" s="30">
        <v>1800</v>
      </c>
    </row>
    <row r="162" spans="1:8" s="28" customFormat="1" ht="24.75" hidden="1" customHeight="1" x14ac:dyDescent="0.2">
      <c r="A162" s="127" t="s">
        <v>54</v>
      </c>
      <c r="B162" s="63">
        <v>5</v>
      </c>
      <c r="C162" s="63">
        <v>2</v>
      </c>
      <c r="D162" s="40" t="s">
        <v>212</v>
      </c>
      <c r="E162" s="29"/>
      <c r="F162" s="30">
        <f>F163</f>
        <v>0</v>
      </c>
      <c r="G162" s="13">
        <f>G163</f>
        <v>23</v>
      </c>
      <c r="H162" s="13">
        <f>H163</f>
        <v>23</v>
      </c>
    </row>
    <row r="163" spans="1:8" s="28" customFormat="1" ht="22.5" hidden="1" x14ac:dyDescent="0.2">
      <c r="A163" s="46" t="s">
        <v>76</v>
      </c>
      <c r="B163" s="63">
        <v>5</v>
      </c>
      <c r="C163" s="63">
        <v>2</v>
      </c>
      <c r="D163" s="40" t="s">
        <v>212</v>
      </c>
      <c r="E163" s="44">
        <v>200</v>
      </c>
      <c r="F163" s="30">
        <v>0</v>
      </c>
      <c r="G163" s="13">
        <f>H163-F163</f>
        <v>23</v>
      </c>
      <c r="H163" s="95">
        <v>23</v>
      </c>
    </row>
    <row r="164" spans="1:8" s="28" customFormat="1" ht="22.5" hidden="1" x14ac:dyDescent="0.2">
      <c r="A164" s="46" t="s">
        <v>35</v>
      </c>
      <c r="B164" s="63">
        <v>5</v>
      </c>
      <c r="C164" s="63">
        <v>2</v>
      </c>
      <c r="D164" s="40" t="s">
        <v>212</v>
      </c>
      <c r="E164" s="44">
        <v>240</v>
      </c>
      <c r="F164" s="30">
        <v>0</v>
      </c>
      <c r="G164" s="13">
        <f t="shared" ref="G164" si="13">H164-F164</f>
        <v>23</v>
      </c>
      <c r="H164" s="13">
        <v>23</v>
      </c>
    </row>
    <row r="165" spans="1:8" ht="59.25" hidden="1" customHeight="1" x14ac:dyDescent="0.2">
      <c r="A165" s="12" t="s">
        <v>137</v>
      </c>
      <c r="B165" s="63">
        <v>5</v>
      </c>
      <c r="C165" s="63">
        <v>2</v>
      </c>
      <c r="D165" s="9" t="s">
        <v>181</v>
      </c>
      <c r="E165" s="29"/>
      <c r="F165" s="30">
        <f>F166</f>
        <v>223</v>
      </c>
      <c r="G165" s="13">
        <f t="shared" ref="G165:G166" si="14">H165-F165</f>
        <v>-23</v>
      </c>
      <c r="H165" s="30">
        <f>H166</f>
        <v>200</v>
      </c>
    </row>
    <row r="166" spans="1:8" ht="22.5" hidden="1" x14ac:dyDescent="0.2">
      <c r="A166" s="12" t="s">
        <v>76</v>
      </c>
      <c r="B166" s="63">
        <v>5</v>
      </c>
      <c r="C166" s="63">
        <v>2</v>
      </c>
      <c r="D166" s="9" t="s">
        <v>181</v>
      </c>
      <c r="E166" s="29">
        <v>200</v>
      </c>
      <c r="F166" s="30">
        <f>F167</f>
        <v>223</v>
      </c>
      <c r="G166" s="13">
        <f t="shared" si="14"/>
        <v>-23</v>
      </c>
      <c r="H166" s="94">
        <f>H167</f>
        <v>200</v>
      </c>
    </row>
    <row r="167" spans="1:8" ht="24" hidden="1" customHeight="1" x14ac:dyDescent="0.2">
      <c r="A167" s="12" t="s">
        <v>35</v>
      </c>
      <c r="B167" s="63">
        <v>5</v>
      </c>
      <c r="C167" s="63">
        <v>2</v>
      </c>
      <c r="D167" s="9" t="s">
        <v>181</v>
      </c>
      <c r="E167" s="29">
        <v>240</v>
      </c>
      <c r="F167" s="30">
        <v>223</v>
      </c>
      <c r="G167" s="13">
        <f>H167-F167</f>
        <v>-23</v>
      </c>
      <c r="H167" s="30">
        <v>200</v>
      </c>
    </row>
    <row r="168" spans="1:8" ht="11.25" hidden="1" customHeight="1" x14ac:dyDescent="0.2">
      <c r="A168" s="8" t="s">
        <v>17</v>
      </c>
      <c r="B168" s="63">
        <v>5</v>
      </c>
      <c r="C168" s="63">
        <v>3</v>
      </c>
      <c r="D168" s="9" t="s">
        <v>33</v>
      </c>
      <c r="E168" s="29" t="s">
        <v>33</v>
      </c>
      <c r="F168" s="30">
        <f>F169</f>
        <v>683</v>
      </c>
      <c r="G168" s="13">
        <v>0</v>
      </c>
      <c r="H168" s="30">
        <f>H169</f>
        <v>683</v>
      </c>
    </row>
    <row r="169" spans="1:8" ht="22.5" hidden="1" customHeight="1" x14ac:dyDescent="0.2">
      <c r="A169" s="11" t="s">
        <v>179</v>
      </c>
      <c r="B169" s="63">
        <v>5</v>
      </c>
      <c r="C169" s="63">
        <v>3</v>
      </c>
      <c r="D169" s="9" t="s">
        <v>138</v>
      </c>
      <c r="E169" s="29" t="s">
        <v>33</v>
      </c>
      <c r="F169" s="30">
        <f>F170</f>
        <v>683</v>
      </c>
      <c r="G169" s="13">
        <v>0</v>
      </c>
      <c r="H169" s="131">
        <f>H170</f>
        <v>683</v>
      </c>
    </row>
    <row r="170" spans="1:8" ht="22.5" hidden="1" customHeight="1" x14ac:dyDescent="0.2">
      <c r="A170" s="12" t="s">
        <v>78</v>
      </c>
      <c r="B170" s="63">
        <v>5</v>
      </c>
      <c r="C170" s="63">
        <v>3</v>
      </c>
      <c r="D170" s="9" t="s">
        <v>139</v>
      </c>
      <c r="E170" s="29"/>
      <c r="F170" s="30">
        <f>F171</f>
        <v>683</v>
      </c>
      <c r="G170" s="13">
        <v>0</v>
      </c>
      <c r="H170" s="30">
        <f>H171</f>
        <v>683</v>
      </c>
    </row>
    <row r="171" spans="1:8" ht="22.5" hidden="1" customHeight="1" x14ac:dyDescent="0.2">
      <c r="A171" s="12" t="s">
        <v>54</v>
      </c>
      <c r="B171" s="63">
        <v>5</v>
      </c>
      <c r="C171" s="63">
        <v>3</v>
      </c>
      <c r="D171" s="9" t="s">
        <v>140</v>
      </c>
      <c r="E171" s="29"/>
      <c r="F171" s="30">
        <f>F172</f>
        <v>683</v>
      </c>
      <c r="G171" s="13">
        <v>0</v>
      </c>
      <c r="H171" s="30">
        <f>H172</f>
        <v>683</v>
      </c>
    </row>
    <row r="172" spans="1:8" ht="22.5" hidden="1" customHeight="1" x14ac:dyDescent="0.2">
      <c r="A172" s="12" t="s">
        <v>76</v>
      </c>
      <c r="B172" s="63">
        <v>5</v>
      </c>
      <c r="C172" s="63">
        <v>3</v>
      </c>
      <c r="D172" s="9" t="s">
        <v>140</v>
      </c>
      <c r="E172" s="29" t="s">
        <v>34</v>
      </c>
      <c r="F172" s="30">
        <f>F173</f>
        <v>683</v>
      </c>
      <c r="G172" s="13">
        <v>0</v>
      </c>
      <c r="H172" s="94">
        <f>H173</f>
        <v>683</v>
      </c>
    </row>
    <row r="173" spans="1:8" ht="22.5" hidden="1" x14ac:dyDescent="0.2">
      <c r="A173" s="12" t="s">
        <v>35</v>
      </c>
      <c r="B173" s="63">
        <v>5</v>
      </c>
      <c r="C173" s="63">
        <v>3</v>
      </c>
      <c r="D173" s="9" t="s">
        <v>140</v>
      </c>
      <c r="E173" s="29" t="s">
        <v>36</v>
      </c>
      <c r="F173" s="30">
        <v>683</v>
      </c>
      <c r="G173" s="13">
        <v>0</v>
      </c>
      <c r="H173" s="30">
        <v>683</v>
      </c>
    </row>
    <row r="174" spans="1:8" ht="11.25" hidden="1" customHeight="1" x14ac:dyDescent="0.2">
      <c r="A174" s="8" t="s">
        <v>23</v>
      </c>
      <c r="B174" s="63">
        <v>8</v>
      </c>
      <c r="C174" s="63">
        <v>0</v>
      </c>
      <c r="D174" s="9" t="s">
        <v>33</v>
      </c>
      <c r="E174" s="29" t="s">
        <v>33</v>
      </c>
      <c r="F174" s="30">
        <f>F175</f>
        <v>1193.3</v>
      </c>
      <c r="G174" s="13">
        <v>0</v>
      </c>
      <c r="H174" s="30">
        <f>H175</f>
        <v>1193.3</v>
      </c>
    </row>
    <row r="175" spans="1:8" ht="11.25" hidden="1" customHeight="1" x14ac:dyDescent="0.2">
      <c r="A175" s="8" t="s">
        <v>18</v>
      </c>
      <c r="B175" s="63">
        <v>8</v>
      </c>
      <c r="C175" s="63">
        <v>1</v>
      </c>
      <c r="D175" s="9" t="s">
        <v>33</v>
      </c>
      <c r="E175" s="29" t="s">
        <v>33</v>
      </c>
      <c r="F175" s="30">
        <f>F176</f>
        <v>1193.3</v>
      </c>
      <c r="G175" s="13">
        <v>0</v>
      </c>
      <c r="H175" s="30">
        <f>H176</f>
        <v>1193.3</v>
      </c>
    </row>
    <row r="176" spans="1:8" ht="22.5" hidden="1" customHeight="1" x14ac:dyDescent="0.2">
      <c r="A176" s="11" t="s">
        <v>142</v>
      </c>
      <c r="B176" s="63">
        <v>8</v>
      </c>
      <c r="C176" s="63">
        <v>1</v>
      </c>
      <c r="D176" s="9" t="s">
        <v>141</v>
      </c>
      <c r="E176" s="29" t="s">
        <v>33</v>
      </c>
      <c r="F176" s="30">
        <f>F177+F190</f>
        <v>1193.3</v>
      </c>
      <c r="G176" s="13">
        <v>0</v>
      </c>
      <c r="H176" s="131">
        <f>H177+H190</f>
        <v>1193.3</v>
      </c>
    </row>
    <row r="177" spans="1:8" ht="27" hidden="1" customHeight="1" x14ac:dyDescent="0.2">
      <c r="A177" s="11" t="s">
        <v>144</v>
      </c>
      <c r="B177" s="63">
        <v>8</v>
      </c>
      <c r="C177" s="63">
        <v>1</v>
      </c>
      <c r="D177" s="9" t="s">
        <v>143</v>
      </c>
      <c r="E177" s="29" t="s">
        <v>33</v>
      </c>
      <c r="F177" s="30">
        <f>F178</f>
        <v>1175.3</v>
      </c>
      <c r="G177" s="13">
        <v>0</v>
      </c>
      <c r="H177" s="30">
        <f>H178</f>
        <v>1175.3</v>
      </c>
    </row>
    <row r="178" spans="1:8" ht="21.75" hidden="1" customHeight="1" x14ac:dyDescent="0.2">
      <c r="A178" s="11" t="s">
        <v>57</v>
      </c>
      <c r="B178" s="63">
        <v>8</v>
      </c>
      <c r="C178" s="63">
        <v>1</v>
      </c>
      <c r="D178" s="9" t="s">
        <v>145</v>
      </c>
      <c r="E178" s="29"/>
      <c r="F178" s="30">
        <f>F179+F184+F187</f>
        <v>1175.3</v>
      </c>
      <c r="G178" s="13">
        <v>0</v>
      </c>
      <c r="H178" s="30">
        <f>H179+H184+H187</f>
        <v>1175.3</v>
      </c>
    </row>
    <row r="179" spans="1:8" ht="27.75" hidden="1" customHeight="1" x14ac:dyDescent="0.2">
      <c r="A179" s="11" t="s">
        <v>147</v>
      </c>
      <c r="B179" s="63">
        <v>8</v>
      </c>
      <c r="C179" s="63">
        <v>1</v>
      </c>
      <c r="D179" s="9" t="s">
        <v>146</v>
      </c>
      <c r="E179" s="29" t="s">
        <v>33</v>
      </c>
      <c r="F179" s="30">
        <f>F180+F182</f>
        <v>1041.0999999999999</v>
      </c>
      <c r="G179" s="13">
        <v>0</v>
      </c>
      <c r="H179" s="30">
        <f>H180+H182</f>
        <v>1041.0999999999999</v>
      </c>
    </row>
    <row r="180" spans="1:8" ht="45.75" hidden="1" customHeight="1" x14ac:dyDescent="0.2">
      <c r="A180" s="12" t="s">
        <v>37</v>
      </c>
      <c r="B180" s="63">
        <v>8</v>
      </c>
      <c r="C180" s="63">
        <v>1</v>
      </c>
      <c r="D180" s="9" t="s">
        <v>146</v>
      </c>
      <c r="E180" s="29" t="s">
        <v>38</v>
      </c>
      <c r="F180" s="30">
        <f>F181</f>
        <v>954.3</v>
      </c>
      <c r="G180" s="13">
        <v>0</v>
      </c>
      <c r="H180" s="30">
        <v>954.3</v>
      </c>
    </row>
    <row r="181" spans="1:8" ht="19.5" hidden="1" customHeight="1" x14ac:dyDescent="0.2">
      <c r="A181" s="12" t="s">
        <v>39</v>
      </c>
      <c r="B181" s="63">
        <v>8</v>
      </c>
      <c r="C181" s="63">
        <v>1</v>
      </c>
      <c r="D181" s="9" t="s">
        <v>146</v>
      </c>
      <c r="E181" s="29" t="s">
        <v>40</v>
      </c>
      <c r="F181" s="30">
        <v>954.3</v>
      </c>
      <c r="G181" s="13">
        <v>0</v>
      </c>
      <c r="H181" s="30">
        <v>954.3</v>
      </c>
    </row>
    <row r="182" spans="1:8" ht="30" hidden="1" customHeight="1" x14ac:dyDescent="0.2">
      <c r="A182" s="12" t="s">
        <v>76</v>
      </c>
      <c r="B182" s="63">
        <v>8</v>
      </c>
      <c r="C182" s="63">
        <v>1</v>
      </c>
      <c r="D182" s="9" t="s">
        <v>146</v>
      </c>
      <c r="E182" s="29" t="s">
        <v>34</v>
      </c>
      <c r="F182" s="30">
        <f>F183</f>
        <v>86.8</v>
      </c>
      <c r="G182" s="13">
        <v>0</v>
      </c>
      <c r="H182" s="94">
        <f>H183</f>
        <v>86.8</v>
      </c>
    </row>
    <row r="183" spans="1:8" ht="30" hidden="1" customHeight="1" x14ac:dyDescent="0.2">
      <c r="A183" s="12" t="s">
        <v>35</v>
      </c>
      <c r="B183" s="63">
        <v>8</v>
      </c>
      <c r="C183" s="63">
        <v>1</v>
      </c>
      <c r="D183" s="9" t="s">
        <v>146</v>
      </c>
      <c r="E183" s="29" t="s">
        <v>36</v>
      </c>
      <c r="F183" s="30">
        <v>86.8</v>
      </c>
      <c r="G183" s="13">
        <v>0</v>
      </c>
      <c r="H183" s="30">
        <v>86.8</v>
      </c>
    </row>
    <row r="184" spans="1:8" s="28" customFormat="1" ht="22.5" hidden="1" x14ac:dyDescent="0.2">
      <c r="A184" s="12" t="s">
        <v>198</v>
      </c>
      <c r="B184" s="63">
        <v>8</v>
      </c>
      <c r="C184" s="63">
        <v>1</v>
      </c>
      <c r="D184" s="85" t="s">
        <v>193</v>
      </c>
      <c r="E184" s="29"/>
      <c r="F184" s="30">
        <f>F185</f>
        <v>127.49</v>
      </c>
      <c r="G184" s="13">
        <v>0</v>
      </c>
      <c r="H184" s="30">
        <f>H185</f>
        <v>127.49</v>
      </c>
    </row>
    <row r="185" spans="1:8" s="28" customFormat="1" ht="22.5" hidden="1" x14ac:dyDescent="0.2">
      <c r="A185" s="12" t="s">
        <v>76</v>
      </c>
      <c r="B185" s="63">
        <v>8</v>
      </c>
      <c r="C185" s="63">
        <v>1</v>
      </c>
      <c r="D185" s="85" t="s">
        <v>193</v>
      </c>
      <c r="E185" s="29">
        <v>200</v>
      </c>
      <c r="F185" s="30">
        <f>F186</f>
        <v>127.49</v>
      </c>
      <c r="G185" s="13">
        <v>0</v>
      </c>
      <c r="H185" s="94">
        <f>H186</f>
        <v>127.49</v>
      </c>
    </row>
    <row r="186" spans="1:8" s="28" customFormat="1" ht="22.5" hidden="1" x14ac:dyDescent="0.2">
      <c r="A186" s="12" t="s">
        <v>35</v>
      </c>
      <c r="B186" s="63">
        <v>8</v>
      </c>
      <c r="C186" s="63">
        <v>1</v>
      </c>
      <c r="D186" s="85" t="s">
        <v>193</v>
      </c>
      <c r="E186" s="29">
        <v>240</v>
      </c>
      <c r="F186" s="13">
        <v>127.49</v>
      </c>
      <c r="G186" s="13">
        <v>0</v>
      </c>
      <c r="H186" s="13">
        <v>127.49</v>
      </c>
    </row>
    <row r="187" spans="1:8" s="28" customFormat="1" ht="33.75" hidden="1" x14ac:dyDescent="0.2">
      <c r="A187" s="12" t="s">
        <v>199</v>
      </c>
      <c r="B187" s="63">
        <v>8</v>
      </c>
      <c r="C187" s="63">
        <v>1</v>
      </c>
      <c r="D187" s="85" t="s">
        <v>194</v>
      </c>
      <c r="E187" s="29"/>
      <c r="F187" s="13">
        <f>F188</f>
        <v>6.71</v>
      </c>
      <c r="G187" s="13">
        <v>0</v>
      </c>
      <c r="H187" s="13">
        <f>H188</f>
        <v>6.71</v>
      </c>
    </row>
    <row r="188" spans="1:8" s="28" customFormat="1" ht="22.5" hidden="1" x14ac:dyDescent="0.2">
      <c r="A188" s="12" t="s">
        <v>76</v>
      </c>
      <c r="B188" s="63">
        <v>8</v>
      </c>
      <c r="C188" s="63">
        <v>1</v>
      </c>
      <c r="D188" s="85" t="s">
        <v>194</v>
      </c>
      <c r="E188" s="29">
        <v>200</v>
      </c>
      <c r="F188" s="13">
        <f>F189</f>
        <v>6.71</v>
      </c>
      <c r="G188" s="13">
        <v>0</v>
      </c>
      <c r="H188" s="95">
        <f>H189</f>
        <v>6.71</v>
      </c>
    </row>
    <row r="189" spans="1:8" s="28" customFormat="1" ht="22.5" hidden="1" x14ac:dyDescent="0.2">
      <c r="A189" s="12" t="s">
        <v>35</v>
      </c>
      <c r="B189" s="63">
        <v>8</v>
      </c>
      <c r="C189" s="63">
        <v>1</v>
      </c>
      <c r="D189" s="85" t="s">
        <v>194</v>
      </c>
      <c r="E189" s="29">
        <v>240</v>
      </c>
      <c r="F189" s="13">
        <v>6.71</v>
      </c>
      <c r="G189" s="13">
        <v>0</v>
      </c>
      <c r="H189" s="13">
        <v>6.71</v>
      </c>
    </row>
    <row r="190" spans="1:8" ht="11.25" hidden="1" customHeight="1" x14ac:dyDescent="0.2">
      <c r="A190" s="11" t="s">
        <v>58</v>
      </c>
      <c r="B190" s="63">
        <v>8</v>
      </c>
      <c r="C190" s="63">
        <v>1</v>
      </c>
      <c r="D190" s="9" t="s">
        <v>153</v>
      </c>
      <c r="E190" s="29" t="s">
        <v>33</v>
      </c>
      <c r="F190" s="30">
        <f>F191</f>
        <v>18</v>
      </c>
      <c r="G190" s="13">
        <v>0</v>
      </c>
      <c r="H190" s="131">
        <f>H191</f>
        <v>18</v>
      </c>
    </row>
    <row r="191" spans="1:8" ht="26.25" hidden="1" customHeight="1" x14ac:dyDescent="0.2">
      <c r="A191" s="11" t="s">
        <v>154</v>
      </c>
      <c r="B191" s="63">
        <v>8</v>
      </c>
      <c r="C191" s="63">
        <v>1</v>
      </c>
      <c r="D191" s="9" t="s">
        <v>155</v>
      </c>
      <c r="E191" s="29" t="s">
        <v>33</v>
      </c>
      <c r="F191" s="30">
        <f>F192</f>
        <v>18</v>
      </c>
      <c r="G191" s="13">
        <v>0</v>
      </c>
      <c r="H191" s="30">
        <f>H192</f>
        <v>18</v>
      </c>
    </row>
    <row r="192" spans="1:8" ht="22.5" hidden="1" customHeight="1" x14ac:dyDescent="0.2">
      <c r="A192" s="12" t="s">
        <v>147</v>
      </c>
      <c r="B192" s="63">
        <v>8</v>
      </c>
      <c r="C192" s="63">
        <v>1</v>
      </c>
      <c r="D192" s="22" t="s">
        <v>152</v>
      </c>
      <c r="E192" s="29"/>
      <c r="F192" s="30">
        <f>F193</f>
        <v>18</v>
      </c>
      <c r="G192" s="13">
        <v>0</v>
      </c>
      <c r="H192" s="30">
        <f>H193</f>
        <v>18</v>
      </c>
    </row>
    <row r="193" spans="1:8" ht="26.25" hidden="1" customHeight="1" x14ac:dyDescent="0.2">
      <c r="A193" s="12" t="s">
        <v>76</v>
      </c>
      <c r="B193" s="63">
        <v>8</v>
      </c>
      <c r="C193" s="63">
        <v>1</v>
      </c>
      <c r="D193" s="22" t="s">
        <v>152</v>
      </c>
      <c r="E193" s="29">
        <v>200</v>
      </c>
      <c r="F193" s="30">
        <f>F194</f>
        <v>18</v>
      </c>
      <c r="G193" s="13">
        <v>0</v>
      </c>
      <c r="H193" s="94">
        <f>H194</f>
        <v>18</v>
      </c>
    </row>
    <row r="194" spans="1:8" ht="26.25" hidden="1" customHeight="1" x14ac:dyDescent="0.2">
      <c r="A194" s="12" t="s">
        <v>35</v>
      </c>
      <c r="B194" s="63">
        <v>8</v>
      </c>
      <c r="C194" s="63">
        <v>1</v>
      </c>
      <c r="D194" s="22" t="s">
        <v>152</v>
      </c>
      <c r="E194" s="29">
        <v>240</v>
      </c>
      <c r="F194" s="30">
        <v>18</v>
      </c>
      <c r="G194" s="13">
        <v>0</v>
      </c>
      <c r="H194" s="30">
        <v>18</v>
      </c>
    </row>
    <row r="195" spans="1:8" ht="11.25" hidden="1" customHeight="1" x14ac:dyDescent="0.2">
      <c r="A195" s="8" t="s">
        <v>24</v>
      </c>
      <c r="B195" s="63">
        <v>11</v>
      </c>
      <c r="C195" s="63">
        <v>0</v>
      </c>
      <c r="D195" s="9" t="s">
        <v>33</v>
      </c>
      <c r="E195" s="29" t="s">
        <v>33</v>
      </c>
      <c r="F195" s="30">
        <f t="shared" ref="F195:H198" si="15">F196</f>
        <v>6933.0999999999995</v>
      </c>
      <c r="G195" s="13">
        <f t="shared" si="15"/>
        <v>0</v>
      </c>
      <c r="H195" s="30">
        <f t="shared" si="15"/>
        <v>6933.0999999999995</v>
      </c>
    </row>
    <row r="196" spans="1:8" ht="11.25" hidden="1" customHeight="1" x14ac:dyDescent="0.2">
      <c r="A196" s="8" t="s">
        <v>19</v>
      </c>
      <c r="B196" s="63">
        <v>11</v>
      </c>
      <c r="C196" s="63">
        <v>1</v>
      </c>
      <c r="D196" s="9" t="s">
        <v>33</v>
      </c>
      <c r="E196" s="29" t="s">
        <v>33</v>
      </c>
      <c r="F196" s="30">
        <f t="shared" si="15"/>
        <v>6933.0999999999995</v>
      </c>
      <c r="G196" s="13">
        <f t="shared" si="15"/>
        <v>0</v>
      </c>
      <c r="H196" s="30">
        <f t="shared" si="15"/>
        <v>6933.0999999999995</v>
      </c>
    </row>
    <row r="197" spans="1:8" ht="39" hidden="1" customHeight="1" x14ac:dyDescent="0.2">
      <c r="A197" s="11" t="s">
        <v>142</v>
      </c>
      <c r="B197" s="63">
        <v>11</v>
      </c>
      <c r="C197" s="63">
        <v>1</v>
      </c>
      <c r="D197" s="9" t="s">
        <v>141</v>
      </c>
      <c r="E197" s="29" t="s">
        <v>33</v>
      </c>
      <c r="F197" s="30">
        <f t="shared" si="15"/>
        <v>6933.0999999999995</v>
      </c>
      <c r="G197" s="13">
        <f t="shared" si="15"/>
        <v>0</v>
      </c>
      <c r="H197" s="131">
        <f t="shared" si="15"/>
        <v>6933.0999999999995</v>
      </c>
    </row>
    <row r="198" spans="1:8" ht="16.5" hidden="1" customHeight="1" x14ac:dyDescent="0.2">
      <c r="A198" s="11" t="s">
        <v>156</v>
      </c>
      <c r="B198" s="63">
        <v>11</v>
      </c>
      <c r="C198" s="63">
        <v>1</v>
      </c>
      <c r="D198" s="9" t="s">
        <v>158</v>
      </c>
      <c r="E198" s="29" t="s">
        <v>33</v>
      </c>
      <c r="F198" s="30">
        <f t="shared" si="15"/>
        <v>6933.0999999999995</v>
      </c>
      <c r="G198" s="13">
        <f t="shared" si="15"/>
        <v>0</v>
      </c>
      <c r="H198" s="30">
        <f t="shared" si="15"/>
        <v>6933.0999999999995</v>
      </c>
    </row>
    <row r="199" spans="1:8" ht="31.5" hidden="1" customHeight="1" x14ac:dyDescent="0.2">
      <c r="A199" s="11" t="s">
        <v>157</v>
      </c>
      <c r="B199" s="63">
        <v>11</v>
      </c>
      <c r="C199" s="63">
        <v>1</v>
      </c>
      <c r="D199" s="9" t="s">
        <v>159</v>
      </c>
      <c r="E199" s="29"/>
      <c r="F199" s="30">
        <f>F200</f>
        <v>6933.0999999999995</v>
      </c>
      <c r="G199" s="13">
        <v>0</v>
      </c>
      <c r="H199" s="30">
        <f>H200</f>
        <v>6933.0999999999995</v>
      </c>
    </row>
    <row r="200" spans="1:8" ht="32.25" hidden="1" customHeight="1" x14ac:dyDescent="0.2">
      <c r="A200" s="11" t="s">
        <v>52</v>
      </c>
      <c r="B200" s="63">
        <v>11</v>
      </c>
      <c r="C200" s="63">
        <v>1</v>
      </c>
      <c r="D200" s="9" t="s">
        <v>160</v>
      </c>
      <c r="E200" s="29" t="s">
        <v>33</v>
      </c>
      <c r="F200" s="30">
        <f>F201+F203+F205</f>
        <v>6933.0999999999995</v>
      </c>
      <c r="G200" s="13">
        <v>0</v>
      </c>
      <c r="H200" s="30">
        <f>H201+H203+H205</f>
        <v>6933.0999999999995</v>
      </c>
    </row>
    <row r="201" spans="1:8" ht="45" hidden="1" customHeight="1" x14ac:dyDescent="0.2">
      <c r="A201" s="12" t="s">
        <v>37</v>
      </c>
      <c r="B201" s="63">
        <v>11</v>
      </c>
      <c r="C201" s="63">
        <v>1</v>
      </c>
      <c r="D201" s="9" t="s">
        <v>160</v>
      </c>
      <c r="E201" s="29" t="s">
        <v>38</v>
      </c>
      <c r="F201" s="30">
        <f>F202</f>
        <v>6157.9</v>
      </c>
      <c r="G201" s="13">
        <v>0</v>
      </c>
      <c r="H201" s="30">
        <v>6157.9</v>
      </c>
    </row>
    <row r="202" spans="1:8" hidden="1" x14ac:dyDescent="0.2">
      <c r="A202" s="12" t="s">
        <v>39</v>
      </c>
      <c r="B202" s="63">
        <v>11</v>
      </c>
      <c r="C202" s="63">
        <v>1</v>
      </c>
      <c r="D202" s="9" t="s">
        <v>160</v>
      </c>
      <c r="E202" s="29" t="s">
        <v>40</v>
      </c>
      <c r="F202" s="30">
        <v>6157.9</v>
      </c>
      <c r="G202" s="13">
        <v>0</v>
      </c>
      <c r="H202" s="30">
        <v>6157.9</v>
      </c>
    </row>
    <row r="203" spans="1:8" ht="22.5" hidden="1" customHeight="1" x14ac:dyDescent="0.2">
      <c r="A203" s="12" t="s">
        <v>76</v>
      </c>
      <c r="B203" s="63">
        <v>11</v>
      </c>
      <c r="C203" s="63">
        <v>1</v>
      </c>
      <c r="D203" s="9" t="s">
        <v>160</v>
      </c>
      <c r="E203" s="29" t="s">
        <v>34</v>
      </c>
      <c r="F203" s="30">
        <f>F204</f>
        <v>752.81</v>
      </c>
      <c r="G203" s="13">
        <f>H203-F203</f>
        <v>0</v>
      </c>
      <c r="H203" s="94">
        <f>H204</f>
        <v>752.81</v>
      </c>
    </row>
    <row r="204" spans="1:8" ht="22.5" hidden="1" x14ac:dyDescent="0.2">
      <c r="A204" s="12" t="s">
        <v>35</v>
      </c>
      <c r="B204" s="63">
        <v>11</v>
      </c>
      <c r="C204" s="63">
        <v>1</v>
      </c>
      <c r="D204" s="9" t="s">
        <v>160</v>
      </c>
      <c r="E204" s="29" t="s">
        <v>36</v>
      </c>
      <c r="F204" s="13">
        <v>752.81</v>
      </c>
      <c r="G204" s="13">
        <f>H204-F204</f>
        <v>0</v>
      </c>
      <c r="H204" s="13">
        <v>752.81</v>
      </c>
    </row>
    <row r="205" spans="1:8" ht="11.25" hidden="1" customHeight="1" x14ac:dyDescent="0.2">
      <c r="A205" s="12" t="s">
        <v>43</v>
      </c>
      <c r="B205" s="63">
        <v>11</v>
      </c>
      <c r="C205" s="63">
        <v>1</v>
      </c>
      <c r="D205" s="9" t="s">
        <v>160</v>
      </c>
      <c r="E205" s="29" t="s">
        <v>44</v>
      </c>
      <c r="F205" s="30">
        <f>F206</f>
        <v>22.39</v>
      </c>
      <c r="G205" s="13">
        <f>H205-F205</f>
        <v>0</v>
      </c>
      <c r="H205" s="30">
        <f>H206</f>
        <v>22.39</v>
      </c>
    </row>
    <row r="206" spans="1:8" hidden="1" x14ac:dyDescent="0.2">
      <c r="A206" s="46" t="s">
        <v>45</v>
      </c>
      <c r="B206" s="43">
        <v>11</v>
      </c>
      <c r="C206" s="43">
        <v>1</v>
      </c>
      <c r="D206" s="40" t="s">
        <v>160</v>
      </c>
      <c r="E206" s="44" t="s">
        <v>46</v>
      </c>
      <c r="F206" s="13">
        <v>22.39</v>
      </c>
      <c r="G206" s="13">
        <f>H206-F206</f>
        <v>0</v>
      </c>
      <c r="H206" s="13">
        <v>22.39</v>
      </c>
    </row>
    <row r="207" spans="1:8" hidden="1" x14ac:dyDescent="0.2">
      <c r="A207" s="57"/>
      <c r="B207" s="7"/>
      <c r="C207" s="7"/>
      <c r="D207" s="40"/>
      <c r="E207" s="86" t="s">
        <v>71</v>
      </c>
      <c r="F207" s="61">
        <f>F8+F75+F84+F116+F144+F174+F195</f>
        <v>32852.22</v>
      </c>
      <c r="G207" s="61">
        <f>G8+G75+G84+G116+G144+G174+G195</f>
        <v>1.3699999999989814</v>
      </c>
      <c r="H207" s="61">
        <f>H8+H75+H84+H116+H144+H174+H195</f>
        <v>32853.61</v>
      </c>
    </row>
    <row r="208" spans="1:8" ht="11.25" hidden="1" customHeight="1" x14ac:dyDescent="0.2">
      <c r="B208" s="27"/>
      <c r="C208" s="27"/>
      <c r="E208" s="28"/>
      <c r="F208" s="14"/>
      <c r="G208" s="27"/>
      <c r="H208" s="27"/>
    </row>
    <row r="209" spans="1:8" x14ac:dyDescent="0.2">
      <c r="B209" s="27"/>
      <c r="C209" s="27"/>
      <c r="E209" s="28"/>
      <c r="F209" s="15"/>
      <c r="H209" s="27"/>
    </row>
    <row r="210" spans="1:8" x14ac:dyDescent="0.2">
      <c r="B210" s="27"/>
      <c r="C210" s="27"/>
      <c r="E210" s="28"/>
      <c r="F210" s="15"/>
    </row>
    <row r="211" spans="1:8" s="6" customFormat="1" x14ac:dyDescent="0.2">
      <c r="A211" s="2"/>
      <c r="B211" s="27"/>
      <c r="C211" s="27"/>
      <c r="D211" s="4"/>
      <c r="E211" s="28"/>
      <c r="F211" s="15"/>
      <c r="G211" s="5"/>
      <c r="H211" s="5"/>
    </row>
    <row r="212" spans="1:8" x14ac:dyDescent="0.2">
      <c r="B212" s="27"/>
      <c r="C212" s="27"/>
      <c r="E212" s="28"/>
    </row>
    <row r="214" spans="1:8" x14ac:dyDescent="0.2">
      <c r="H214" s="34"/>
    </row>
  </sheetData>
  <autoFilter ref="A7:F208">
    <filterColumn colId="2">
      <filters>
        <filter val="13"/>
      </filters>
    </filterColumn>
  </autoFilter>
  <mergeCells count="4">
    <mergeCell ref="E3:F3"/>
    <mergeCell ref="G3:H3"/>
    <mergeCell ref="A4:H4"/>
    <mergeCell ref="G1:H1"/>
  </mergeCells>
  <pageMargins left="0" right="0" top="0" bottom="0" header="0" footer="0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9"/>
  <sheetViews>
    <sheetView zoomScaleNormal="100" workbookViewId="0">
      <selection activeCell="E1" sqref="E1:F1"/>
    </sheetView>
  </sheetViews>
  <sheetFormatPr defaultRowHeight="11.25" x14ac:dyDescent="0.2"/>
  <cols>
    <col min="1" max="1" width="55.140625" style="2" customWidth="1"/>
    <col min="2" max="2" width="18.42578125" style="3" customWidth="1"/>
    <col min="3" max="3" width="7.140625" style="5" customWidth="1"/>
    <col min="4" max="4" width="16.28515625" style="3" customWidth="1"/>
    <col min="5" max="5" width="9.140625" style="5"/>
    <col min="6" max="6" width="12" style="5" customWidth="1"/>
    <col min="7" max="16384" width="9.140625" style="5"/>
  </cols>
  <sheetData>
    <row r="1" spans="1:6" s="28" customFormat="1" ht="66.75" customHeight="1" x14ac:dyDescent="0.2">
      <c r="A1" s="2"/>
      <c r="B1" s="27"/>
      <c r="D1" s="27"/>
      <c r="E1" s="133" t="s">
        <v>298</v>
      </c>
      <c r="F1" s="133"/>
    </row>
    <row r="2" spans="1:6" s="28" customFormat="1" x14ac:dyDescent="0.2">
      <c r="A2" s="2"/>
      <c r="B2" s="27"/>
      <c r="D2" s="27"/>
    </row>
    <row r="3" spans="1:6" ht="59.25" customHeight="1" x14ac:dyDescent="0.2">
      <c r="C3" s="133"/>
      <c r="D3" s="133"/>
      <c r="E3" s="133" t="s">
        <v>202</v>
      </c>
      <c r="F3" s="133"/>
    </row>
    <row r="4" spans="1:6" ht="30" customHeight="1" x14ac:dyDescent="0.2">
      <c r="A4" s="135" t="s">
        <v>182</v>
      </c>
      <c r="B4" s="135"/>
      <c r="C4" s="135"/>
      <c r="D4" s="135"/>
      <c r="E4" s="135"/>
      <c r="F4" s="135"/>
    </row>
    <row r="5" spans="1:6" x14ac:dyDescent="0.2">
      <c r="A5" s="135"/>
      <c r="B5" s="135"/>
      <c r="C5" s="135"/>
      <c r="D5" s="135"/>
      <c r="E5" s="135"/>
      <c r="F5" s="135"/>
    </row>
    <row r="6" spans="1:6" x14ac:dyDescent="0.2">
      <c r="F6" s="3" t="s">
        <v>90</v>
      </c>
    </row>
    <row r="7" spans="1:6" ht="81.75" customHeight="1" x14ac:dyDescent="0.2">
      <c r="A7" s="7" t="s">
        <v>0</v>
      </c>
      <c r="B7" s="7" t="s">
        <v>3</v>
      </c>
      <c r="C7" s="7" t="s">
        <v>4</v>
      </c>
      <c r="D7" s="39" t="s">
        <v>291</v>
      </c>
      <c r="E7" s="33" t="s">
        <v>191</v>
      </c>
      <c r="F7" s="39" t="s">
        <v>192</v>
      </c>
    </row>
    <row r="8" spans="1:6" ht="18" customHeight="1" x14ac:dyDescent="0.2">
      <c r="A8" s="79" t="s">
        <v>50</v>
      </c>
      <c r="B8" s="80" t="s">
        <v>84</v>
      </c>
      <c r="C8" s="81"/>
      <c r="D8" s="126">
        <f>D9+D18</f>
        <v>505.8</v>
      </c>
      <c r="E8" s="126">
        <v>0</v>
      </c>
      <c r="F8" s="126">
        <v>505.82</v>
      </c>
    </row>
    <row r="9" spans="1:6" ht="24" customHeight="1" x14ac:dyDescent="0.2">
      <c r="A9" s="11" t="s">
        <v>74</v>
      </c>
      <c r="B9" s="9" t="s">
        <v>77</v>
      </c>
      <c r="C9" s="10" t="s">
        <v>33</v>
      </c>
      <c r="D9" s="125">
        <f>D10+D13</f>
        <v>485.5</v>
      </c>
      <c r="E9" s="125">
        <v>0</v>
      </c>
      <c r="F9" s="125">
        <f>F10+F13</f>
        <v>485.5</v>
      </c>
    </row>
    <row r="10" spans="1:6" ht="18" customHeight="1" x14ac:dyDescent="0.2">
      <c r="A10" s="11" t="s">
        <v>91</v>
      </c>
      <c r="B10" s="9" t="s">
        <v>102</v>
      </c>
      <c r="C10" s="10"/>
      <c r="D10" s="125">
        <f>D11</f>
        <v>50</v>
      </c>
      <c r="E10" s="125">
        <v>0</v>
      </c>
      <c r="F10" s="125">
        <f>F11</f>
        <v>50</v>
      </c>
    </row>
    <row r="11" spans="1:6" ht="18" customHeight="1" x14ac:dyDescent="0.2">
      <c r="A11" s="12" t="s">
        <v>43</v>
      </c>
      <c r="B11" s="9" t="s">
        <v>102</v>
      </c>
      <c r="C11" s="10" t="s">
        <v>44</v>
      </c>
      <c r="D11" s="125">
        <f>D12</f>
        <v>50</v>
      </c>
      <c r="E11" s="125">
        <v>0</v>
      </c>
      <c r="F11" s="125">
        <f>F12</f>
        <v>50</v>
      </c>
    </row>
    <row r="12" spans="1:6" ht="18" customHeight="1" x14ac:dyDescent="0.2">
      <c r="A12" s="12" t="s">
        <v>28</v>
      </c>
      <c r="B12" s="9" t="s">
        <v>102</v>
      </c>
      <c r="C12" s="10" t="s">
        <v>22</v>
      </c>
      <c r="D12" s="125">
        <v>50</v>
      </c>
      <c r="E12" s="13">
        <v>0</v>
      </c>
      <c r="F12" s="125">
        <v>50</v>
      </c>
    </row>
    <row r="13" spans="1:6" ht="31.5" customHeight="1" x14ac:dyDescent="0.2">
      <c r="A13" s="11" t="s">
        <v>55</v>
      </c>
      <c r="B13" s="9" t="s">
        <v>177</v>
      </c>
      <c r="C13" s="10" t="s">
        <v>33</v>
      </c>
      <c r="D13" s="30">
        <f>D14+D16</f>
        <v>435.5</v>
      </c>
      <c r="E13" s="30">
        <v>0</v>
      </c>
      <c r="F13" s="30">
        <f>F14+F16</f>
        <v>435.5</v>
      </c>
    </row>
    <row r="14" spans="1:6" ht="48" customHeight="1" x14ac:dyDescent="0.2">
      <c r="A14" s="12" t="s">
        <v>37</v>
      </c>
      <c r="B14" s="9">
        <v>5000151180</v>
      </c>
      <c r="C14" s="10" t="s">
        <v>38</v>
      </c>
      <c r="D14" s="30">
        <f t="shared" ref="D14" si="0">D15</f>
        <v>320</v>
      </c>
      <c r="E14" s="30">
        <f>E15</f>
        <v>-9.9</v>
      </c>
      <c r="F14" s="30">
        <v>310.10000000000002</v>
      </c>
    </row>
    <row r="15" spans="1:6" ht="20.25" customHeight="1" x14ac:dyDescent="0.2">
      <c r="A15" s="12" t="s">
        <v>41</v>
      </c>
      <c r="B15" s="9">
        <v>5000151180</v>
      </c>
      <c r="C15" s="10" t="s">
        <v>42</v>
      </c>
      <c r="D15" s="30">
        <v>320</v>
      </c>
      <c r="E15" s="13">
        <v>-9.9</v>
      </c>
      <c r="F15" s="30">
        <v>310.08</v>
      </c>
    </row>
    <row r="16" spans="1:6" ht="20.25" customHeight="1" x14ac:dyDescent="0.2">
      <c r="A16" s="12" t="s">
        <v>76</v>
      </c>
      <c r="B16" s="9">
        <v>5000151180</v>
      </c>
      <c r="C16" s="10">
        <v>200</v>
      </c>
      <c r="D16" s="30">
        <f>D17</f>
        <v>115.5</v>
      </c>
      <c r="E16" s="30">
        <f>E17</f>
        <v>9.9</v>
      </c>
      <c r="F16" s="30">
        <f>F17</f>
        <v>125.4</v>
      </c>
    </row>
    <row r="17" spans="1:6" ht="26.25" customHeight="1" x14ac:dyDescent="0.2">
      <c r="A17" s="12" t="s">
        <v>35</v>
      </c>
      <c r="B17" s="9">
        <v>5000151180</v>
      </c>
      <c r="C17" s="10">
        <v>240</v>
      </c>
      <c r="D17" s="30">
        <v>115.5</v>
      </c>
      <c r="E17" s="13">
        <v>9.9</v>
      </c>
      <c r="F17" s="30">
        <f>D17+E17</f>
        <v>125.4</v>
      </c>
    </row>
    <row r="18" spans="1:6" ht="26.25" customHeight="1" x14ac:dyDescent="0.2">
      <c r="A18" s="11" t="s">
        <v>178</v>
      </c>
      <c r="B18" s="9" t="s">
        <v>99</v>
      </c>
      <c r="C18" s="10"/>
      <c r="D18" s="30">
        <f>D19</f>
        <v>20.3</v>
      </c>
      <c r="E18" s="30">
        <v>0</v>
      </c>
      <c r="F18" s="30">
        <f>F19</f>
        <v>20.3</v>
      </c>
    </row>
    <row r="19" spans="1:6" ht="51.75" customHeight="1" x14ac:dyDescent="0.2">
      <c r="A19" s="12" t="s">
        <v>62</v>
      </c>
      <c r="B19" s="9" t="s">
        <v>100</v>
      </c>
      <c r="C19" s="10"/>
      <c r="D19" s="30">
        <f t="shared" ref="D19:F20" si="1">D20</f>
        <v>20.3</v>
      </c>
      <c r="E19" s="30">
        <v>0</v>
      </c>
      <c r="F19" s="30">
        <f t="shared" si="1"/>
        <v>20.3</v>
      </c>
    </row>
    <row r="20" spans="1:6" ht="21" customHeight="1" x14ac:dyDescent="0.2">
      <c r="A20" s="12" t="s">
        <v>49</v>
      </c>
      <c r="B20" s="9" t="s">
        <v>100</v>
      </c>
      <c r="C20" s="10">
        <v>500</v>
      </c>
      <c r="D20" s="30">
        <f t="shared" si="1"/>
        <v>20.3</v>
      </c>
      <c r="E20" s="30">
        <v>0</v>
      </c>
      <c r="F20" s="30">
        <f t="shared" si="1"/>
        <v>20.3</v>
      </c>
    </row>
    <row r="21" spans="1:6" ht="21" customHeight="1" x14ac:dyDescent="0.2">
      <c r="A21" s="12" t="s">
        <v>32</v>
      </c>
      <c r="B21" s="9" t="s">
        <v>100</v>
      </c>
      <c r="C21" s="10">
        <v>540</v>
      </c>
      <c r="D21" s="30">
        <v>20.3</v>
      </c>
      <c r="E21" s="13">
        <v>0</v>
      </c>
      <c r="F21" s="30">
        <v>20.3</v>
      </c>
    </row>
    <row r="22" spans="1:6" ht="34.5" customHeight="1" x14ac:dyDescent="0.2">
      <c r="A22" s="76" t="s">
        <v>173</v>
      </c>
      <c r="B22" s="82">
        <v>7500000000</v>
      </c>
      <c r="C22" s="78"/>
      <c r="D22" s="123">
        <f>D25+D29</f>
        <v>2</v>
      </c>
      <c r="E22" s="123">
        <v>0</v>
      </c>
      <c r="F22" s="123">
        <f>F25+F29</f>
        <v>2</v>
      </c>
    </row>
    <row r="23" spans="1:6" ht="43.5" customHeight="1" x14ac:dyDescent="0.2">
      <c r="A23" s="12" t="s">
        <v>174</v>
      </c>
      <c r="B23" s="23">
        <v>7510000000</v>
      </c>
      <c r="C23" s="10"/>
      <c r="D23" s="30">
        <f>D24</f>
        <v>1</v>
      </c>
      <c r="E23" s="30">
        <v>0</v>
      </c>
      <c r="F23" s="30">
        <f>F24</f>
        <v>1</v>
      </c>
    </row>
    <row r="24" spans="1:6" ht="34.5" customHeight="1" x14ac:dyDescent="0.2">
      <c r="A24" s="12" t="s">
        <v>64</v>
      </c>
      <c r="B24" s="23">
        <v>7510100000</v>
      </c>
      <c r="C24" s="10"/>
      <c r="D24" s="30">
        <f>D29</f>
        <v>1</v>
      </c>
      <c r="E24" s="30">
        <v>0</v>
      </c>
      <c r="F24" s="30">
        <f>F29</f>
        <v>1</v>
      </c>
    </row>
    <row r="25" spans="1:6" ht="27" customHeight="1" x14ac:dyDescent="0.2">
      <c r="A25" s="12" t="s">
        <v>54</v>
      </c>
      <c r="B25" s="23">
        <v>7510199990</v>
      </c>
      <c r="C25" s="10"/>
      <c r="D25" s="30">
        <f>D26</f>
        <v>1</v>
      </c>
      <c r="E25" s="30">
        <v>0</v>
      </c>
      <c r="F25" s="30">
        <f>F26</f>
        <v>1</v>
      </c>
    </row>
    <row r="26" spans="1:6" ht="33" customHeight="1" x14ac:dyDescent="0.2">
      <c r="A26" s="12" t="s">
        <v>76</v>
      </c>
      <c r="B26" s="23">
        <v>7510199990</v>
      </c>
      <c r="C26" s="10">
        <v>200</v>
      </c>
      <c r="D26" s="30">
        <f>D27</f>
        <v>1</v>
      </c>
      <c r="E26" s="30">
        <v>0</v>
      </c>
      <c r="F26" s="30">
        <f>F27</f>
        <v>1</v>
      </c>
    </row>
    <row r="27" spans="1:6" ht="21.75" customHeight="1" x14ac:dyDescent="0.2">
      <c r="A27" s="12" t="s">
        <v>35</v>
      </c>
      <c r="B27" s="23">
        <v>7510199990</v>
      </c>
      <c r="C27" s="10">
        <v>240</v>
      </c>
      <c r="D27" s="30">
        <v>1</v>
      </c>
      <c r="E27" s="13">
        <v>0</v>
      </c>
      <c r="F27" s="30">
        <v>1</v>
      </c>
    </row>
    <row r="28" spans="1:6" ht="21" customHeight="1" x14ac:dyDescent="0.2">
      <c r="A28" s="12" t="s">
        <v>175</v>
      </c>
      <c r="B28" s="23">
        <v>7520000000</v>
      </c>
      <c r="C28" s="29"/>
      <c r="D28" s="30">
        <f>D30</f>
        <v>1</v>
      </c>
      <c r="E28" s="125">
        <v>0</v>
      </c>
      <c r="F28" s="30">
        <f>F30</f>
        <v>1</v>
      </c>
    </row>
    <row r="29" spans="1:6" ht="25.5" customHeight="1" x14ac:dyDescent="0.2">
      <c r="A29" s="12" t="s">
        <v>54</v>
      </c>
      <c r="B29" s="23">
        <v>7520199990</v>
      </c>
      <c r="C29" s="10"/>
      <c r="D29" s="30">
        <f>D31</f>
        <v>1</v>
      </c>
      <c r="E29" s="30">
        <v>0</v>
      </c>
      <c r="F29" s="30">
        <f>F31</f>
        <v>1</v>
      </c>
    </row>
    <row r="30" spans="1:6" ht="30.75" customHeight="1" x14ac:dyDescent="0.2">
      <c r="A30" s="12" t="s">
        <v>176</v>
      </c>
      <c r="B30" s="23">
        <v>7520100000</v>
      </c>
      <c r="C30" s="10"/>
      <c r="D30" s="30">
        <v>1</v>
      </c>
      <c r="E30" s="30">
        <v>0</v>
      </c>
      <c r="F30" s="30">
        <v>1</v>
      </c>
    </row>
    <row r="31" spans="1:6" ht="28.5" customHeight="1" x14ac:dyDescent="0.2">
      <c r="A31" s="12" t="s">
        <v>76</v>
      </c>
      <c r="B31" s="23">
        <v>7520199990</v>
      </c>
      <c r="C31" s="10">
        <v>200</v>
      </c>
      <c r="D31" s="30">
        <f t="shared" ref="D31:F31" si="2">D32</f>
        <v>1</v>
      </c>
      <c r="E31" s="30">
        <v>0</v>
      </c>
      <c r="F31" s="30">
        <f t="shared" si="2"/>
        <v>1</v>
      </c>
    </row>
    <row r="32" spans="1:6" ht="35.25" customHeight="1" x14ac:dyDescent="0.2">
      <c r="A32" s="12" t="s">
        <v>35</v>
      </c>
      <c r="B32" s="23">
        <v>7520199990</v>
      </c>
      <c r="C32" s="10">
        <v>240</v>
      </c>
      <c r="D32" s="30">
        <v>1</v>
      </c>
      <c r="E32" s="13">
        <v>0</v>
      </c>
      <c r="F32" s="30">
        <v>1</v>
      </c>
    </row>
    <row r="33" spans="1:11" s="28" customFormat="1" ht="35.25" customHeight="1" x14ac:dyDescent="0.2">
      <c r="A33" s="121" t="s">
        <v>294</v>
      </c>
      <c r="B33" s="122" t="s">
        <v>210</v>
      </c>
      <c r="C33" s="78"/>
      <c r="D33" s="123">
        <f>D34</f>
        <v>0</v>
      </c>
      <c r="E33" s="124">
        <f>E34</f>
        <v>1.4</v>
      </c>
      <c r="F33" s="123">
        <f>F34</f>
        <v>1.4</v>
      </c>
    </row>
    <row r="34" spans="1:11" s="28" customFormat="1" ht="35.25" customHeight="1" x14ac:dyDescent="0.2">
      <c r="A34" s="41" t="s">
        <v>295</v>
      </c>
      <c r="B34" s="40" t="s">
        <v>211</v>
      </c>
      <c r="C34" s="29"/>
      <c r="D34" s="30">
        <f>D36</f>
        <v>0</v>
      </c>
      <c r="E34" s="13">
        <f>E36</f>
        <v>1.4</v>
      </c>
      <c r="F34" s="30">
        <f>F36</f>
        <v>1.4</v>
      </c>
    </row>
    <row r="35" spans="1:11" s="28" customFormat="1" ht="35.25" customHeight="1" x14ac:dyDescent="0.2">
      <c r="A35" s="12" t="s">
        <v>76</v>
      </c>
      <c r="B35" s="40" t="s">
        <v>211</v>
      </c>
      <c r="C35" s="29">
        <v>200</v>
      </c>
      <c r="D35" s="30">
        <f>D36</f>
        <v>0</v>
      </c>
      <c r="E35" s="13">
        <f>E36</f>
        <v>1.4</v>
      </c>
      <c r="F35" s="30">
        <f>F36</f>
        <v>1.4</v>
      </c>
    </row>
    <row r="36" spans="1:11" s="28" customFormat="1" ht="35.25" customHeight="1" x14ac:dyDescent="0.2">
      <c r="A36" s="46" t="s">
        <v>35</v>
      </c>
      <c r="B36" s="40" t="s">
        <v>211</v>
      </c>
      <c r="C36" s="29">
        <v>240</v>
      </c>
      <c r="D36" s="30">
        <v>0</v>
      </c>
      <c r="E36" s="13">
        <v>1.4</v>
      </c>
      <c r="F36" s="30">
        <v>1.4</v>
      </c>
    </row>
    <row r="37" spans="1:11" ht="26.25" customHeight="1" x14ac:dyDescent="0.2">
      <c r="A37" s="79" t="s">
        <v>96</v>
      </c>
      <c r="B37" s="80" t="s">
        <v>93</v>
      </c>
      <c r="C37" s="81"/>
      <c r="D37" s="126">
        <f>D38+D68</f>
        <v>18359.62</v>
      </c>
      <c r="E37" s="123">
        <v>0.5</v>
      </c>
      <c r="F37" s="126">
        <v>18360.09</v>
      </c>
    </row>
    <row r="38" spans="1:11" ht="42" customHeight="1" x14ac:dyDescent="0.2">
      <c r="A38" s="11" t="s">
        <v>72</v>
      </c>
      <c r="B38" s="9" t="s">
        <v>94</v>
      </c>
      <c r="C38" s="10" t="s">
        <v>33</v>
      </c>
      <c r="D38" s="30">
        <f>D39+D47+D50+D53+D57+D62+D65</f>
        <v>18095.52</v>
      </c>
      <c r="E38" s="30">
        <v>0.5</v>
      </c>
      <c r="F38" s="30">
        <f>D38+E38</f>
        <v>18096.02</v>
      </c>
      <c r="K38" s="34"/>
    </row>
    <row r="39" spans="1:11" ht="29.25" customHeight="1" x14ac:dyDescent="0.2">
      <c r="A39" s="11" t="s">
        <v>54</v>
      </c>
      <c r="B39" s="9" t="s">
        <v>104</v>
      </c>
      <c r="C39" s="10"/>
      <c r="D39" s="30">
        <f>D40+D42+D44</f>
        <v>4881.2700000000004</v>
      </c>
      <c r="E39" s="30">
        <f>E42+E44</f>
        <v>0</v>
      </c>
      <c r="F39" s="30">
        <f>F40+F42+F44</f>
        <v>4881.2700000000004</v>
      </c>
    </row>
    <row r="40" spans="1:11" ht="49.5" customHeight="1" x14ac:dyDescent="0.2">
      <c r="A40" s="12" t="s">
        <v>37</v>
      </c>
      <c r="B40" s="9" t="s">
        <v>104</v>
      </c>
      <c r="C40" s="10" t="s">
        <v>38</v>
      </c>
      <c r="D40" s="30">
        <f>D41</f>
        <v>4687</v>
      </c>
      <c r="E40" s="30">
        <v>0</v>
      </c>
      <c r="F40" s="30">
        <f>F41</f>
        <v>4687</v>
      </c>
    </row>
    <row r="41" spans="1:11" ht="18" customHeight="1" x14ac:dyDescent="0.2">
      <c r="A41" s="12" t="s">
        <v>39</v>
      </c>
      <c r="B41" s="9" t="s">
        <v>104</v>
      </c>
      <c r="C41" s="10" t="s">
        <v>40</v>
      </c>
      <c r="D41" s="30">
        <v>4687</v>
      </c>
      <c r="E41" s="13">
        <v>0</v>
      </c>
      <c r="F41" s="30">
        <v>4687</v>
      </c>
    </row>
    <row r="42" spans="1:11" ht="23.25" customHeight="1" x14ac:dyDescent="0.2">
      <c r="A42" s="12" t="s">
        <v>76</v>
      </c>
      <c r="B42" s="9" t="s">
        <v>104</v>
      </c>
      <c r="C42" s="10" t="s">
        <v>34</v>
      </c>
      <c r="D42" s="30">
        <f>D43</f>
        <v>133.91999999999999</v>
      </c>
      <c r="E42" s="30">
        <v>0</v>
      </c>
      <c r="F42" s="30">
        <v>133.91999999999999</v>
      </c>
    </row>
    <row r="43" spans="1:11" ht="22.5" customHeight="1" x14ac:dyDescent="0.2">
      <c r="A43" s="12" t="s">
        <v>35</v>
      </c>
      <c r="B43" s="9" t="s">
        <v>104</v>
      </c>
      <c r="C43" s="10" t="s">
        <v>36</v>
      </c>
      <c r="D43" s="30">
        <v>133.91999999999999</v>
      </c>
      <c r="E43" s="13">
        <v>0</v>
      </c>
      <c r="F43" s="30">
        <f>D43+E43</f>
        <v>133.91999999999999</v>
      </c>
    </row>
    <row r="44" spans="1:11" ht="18" customHeight="1" x14ac:dyDescent="0.2">
      <c r="A44" s="12" t="s">
        <v>43</v>
      </c>
      <c r="B44" s="9" t="s">
        <v>104</v>
      </c>
      <c r="C44" s="10" t="s">
        <v>44</v>
      </c>
      <c r="D44" s="30">
        <f>D46+D45</f>
        <v>60.35</v>
      </c>
      <c r="E44" s="30">
        <f>E45</f>
        <v>0</v>
      </c>
      <c r="F44" s="30">
        <f>F46+F45</f>
        <v>60.35</v>
      </c>
    </row>
    <row r="45" spans="1:11" s="28" customFormat="1" ht="18" customHeight="1" x14ac:dyDescent="0.2">
      <c r="A45" s="12" t="s">
        <v>205</v>
      </c>
      <c r="B45" s="9" t="s">
        <v>104</v>
      </c>
      <c r="C45" s="29">
        <v>830</v>
      </c>
      <c r="D45" s="30">
        <v>2.75</v>
      </c>
      <c r="E45" s="13">
        <v>0</v>
      </c>
      <c r="F45" s="30">
        <f>D45+E45</f>
        <v>2.75</v>
      </c>
    </row>
    <row r="46" spans="1:11" ht="18" customHeight="1" x14ac:dyDescent="0.2">
      <c r="A46" s="12" t="s">
        <v>45</v>
      </c>
      <c r="B46" s="9" t="s">
        <v>104</v>
      </c>
      <c r="C46" s="10" t="s">
        <v>46</v>
      </c>
      <c r="D46" s="30">
        <v>57.6</v>
      </c>
      <c r="E46" s="13">
        <v>0</v>
      </c>
      <c r="F46" s="30">
        <v>57.6</v>
      </c>
    </row>
    <row r="47" spans="1:11" ht="18" customHeight="1" x14ac:dyDescent="0.2">
      <c r="A47" s="11" t="s">
        <v>51</v>
      </c>
      <c r="B47" s="9" t="s">
        <v>95</v>
      </c>
      <c r="C47" s="10" t="s">
        <v>33</v>
      </c>
      <c r="D47" s="30">
        <f t="shared" ref="D47:F48" si="3">D48</f>
        <v>1875</v>
      </c>
      <c r="E47" s="30">
        <v>0</v>
      </c>
      <c r="F47" s="30">
        <f t="shared" si="3"/>
        <v>1875</v>
      </c>
    </row>
    <row r="48" spans="1:11" ht="50.25" customHeight="1" x14ac:dyDescent="0.2">
      <c r="A48" s="12" t="s">
        <v>37</v>
      </c>
      <c r="B48" s="9" t="s">
        <v>95</v>
      </c>
      <c r="C48" s="10" t="s">
        <v>38</v>
      </c>
      <c r="D48" s="30">
        <f t="shared" si="3"/>
        <v>1875</v>
      </c>
      <c r="E48" s="30">
        <v>0</v>
      </c>
      <c r="F48" s="30">
        <f t="shared" si="3"/>
        <v>1875</v>
      </c>
    </row>
    <row r="49" spans="1:6" ht="22.5" customHeight="1" x14ac:dyDescent="0.2">
      <c r="A49" s="12" t="s">
        <v>41</v>
      </c>
      <c r="B49" s="9" t="s">
        <v>95</v>
      </c>
      <c r="C49" s="10" t="s">
        <v>42</v>
      </c>
      <c r="D49" s="30">
        <v>1875</v>
      </c>
      <c r="E49" s="13">
        <v>0</v>
      </c>
      <c r="F49" s="30">
        <v>1875</v>
      </c>
    </row>
    <row r="50" spans="1:6" ht="18" customHeight="1" x14ac:dyDescent="0.2">
      <c r="A50" s="11" t="s">
        <v>25</v>
      </c>
      <c r="B50" s="9" t="s">
        <v>97</v>
      </c>
      <c r="C50" s="10" t="s">
        <v>33</v>
      </c>
      <c r="D50" s="30">
        <f t="shared" ref="D50:F51" si="4">D51</f>
        <v>10423.209999999999</v>
      </c>
      <c r="E50" s="30">
        <v>0</v>
      </c>
      <c r="F50" s="30">
        <f t="shared" si="4"/>
        <v>10423.200000000001</v>
      </c>
    </row>
    <row r="51" spans="1:6" ht="43.5" customHeight="1" x14ac:dyDescent="0.2">
      <c r="A51" s="12" t="s">
        <v>37</v>
      </c>
      <c r="B51" s="9" t="s">
        <v>97</v>
      </c>
      <c r="C51" s="10" t="s">
        <v>38</v>
      </c>
      <c r="D51" s="30">
        <f t="shared" si="4"/>
        <v>10423.209999999999</v>
      </c>
      <c r="E51" s="30">
        <v>0</v>
      </c>
      <c r="F51" s="30">
        <f t="shared" si="4"/>
        <v>10423.200000000001</v>
      </c>
    </row>
    <row r="52" spans="1:6" ht="21.75" customHeight="1" x14ac:dyDescent="0.2">
      <c r="A52" s="12" t="s">
        <v>41</v>
      </c>
      <c r="B52" s="9" t="s">
        <v>97</v>
      </c>
      <c r="C52" s="10" t="s">
        <v>42</v>
      </c>
      <c r="D52" s="30">
        <v>10423.209999999999</v>
      </c>
      <c r="E52" s="13">
        <v>0</v>
      </c>
      <c r="F52" s="130">
        <v>10423.200000000001</v>
      </c>
    </row>
    <row r="53" spans="1:6" ht="18" customHeight="1" x14ac:dyDescent="0.2">
      <c r="A53" s="1" t="s">
        <v>53</v>
      </c>
      <c r="B53" s="9" t="s">
        <v>103</v>
      </c>
      <c r="C53" s="10"/>
      <c r="D53" s="30">
        <f>D54</f>
        <v>52.2</v>
      </c>
      <c r="E53" s="30">
        <f>E54</f>
        <v>0.5</v>
      </c>
      <c r="F53" s="30">
        <f>F54</f>
        <v>52.7</v>
      </c>
    </row>
    <row r="54" spans="1:6" ht="18" customHeight="1" x14ac:dyDescent="0.2">
      <c r="A54" s="12" t="s">
        <v>43</v>
      </c>
      <c r="B54" s="9" t="s">
        <v>103</v>
      </c>
      <c r="C54" s="10" t="s">
        <v>44</v>
      </c>
      <c r="D54" s="30">
        <f>D56+D55</f>
        <v>52.2</v>
      </c>
      <c r="E54" s="30">
        <v>0.5</v>
      </c>
      <c r="F54" s="30">
        <f>F56+F55</f>
        <v>52.7</v>
      </c>
    </row>
    <row r="55" spans="1:6" s="28" customFormat="1" ht="18" customHeight="1" x14ac:dyDescent="0.2">
      <c r="A55" s="12" t="s">
        <v>205</v>
      </c>
      <c r="B55" s="9" t="s">
        <v>103</v>
      </c>
      <c r="C55" s="29">
        <v>830</v>
      </c>
      <c r="D55" s="30">
        <v>2.7</v>
      </c>
      <c r="E55" s="30">
        <v>0</v>
      </c>
      <c r="F55" s="30">
        <v>2.7</v>
      </c>
    </row>
    <row r="56" spans="1:6" ht="21" customHeight="1" x14ac:dyDescent="0.2">
      <c r="A56" s="12" t="s">
        <v>45</v>
      </c>
      <c r="B56" s="9" t="s">
        <v>103</v>
      </c>
      <c r="C56" s="10" t="s">
        <v>46</v>
      </c>
      <c r="D56" s="30">
        <v>49.5</v>
      </c>
      <c r="E56" s="13">
        <v>0.5</v>
      </c>
      <c r="F56" s="30">
        <f>D56+E56</f>
        <v>50</v>
      </c>
    </row>
    <row r="57" spans="1:6" ht="51" customHeight="1" x14ac:dyDescent="0.2">
      <c r="A57" s="12" t="s">
        <v>186</v>
      </c>
      <c r="B57" s="21">
        <v>7700182671</v>
      </c>
      <c r="C57" s="29"/>
      <c r="D57" s="30">
        <f>D60+D58</f>
        <v>830.34</v>
      </c>
      <c r="E57" s="30">
        <f t="shared" ref="E57:F57" si="5">E60+E58</f>
        <v>0</v>
      </c>
      <c r="F57" s="30">
        <f t="shared" si="5"/>
        <v>830.34</v>
      </c>
    </row>
    <row r="58" spans="1:6" s="28" customFormat="1" ht="23.25" customHeight="1" x14ac:dyDescent="0.2">
      <c r="A58" s="12" t="s">
        <v>76</v>
      </c>
      <c r="B58" s="21">
        <v>7700182671</v>
      </c>
      <c r="C58" s="29">
        <v>200</v>
      </c>
      <c r="D58" s="30">
        <v>0.02</v>
      </c>
      <c r="E58" s="13">
        <v>0</v>
      </c>
      <c r="F58" s="30">
        <v>0.02</v>
      </c>
    </row>
    <row r="59" spans="1:6" s="28" customFormat="1" ht="30.75" customHeight="1" x14ac:dyDescent="0.2">
      <c r="A59" s="12" t="s">
        <v>35</v>
      </c>
      <c r="B59" s="21">
        <v>7700182671</v>
      </c>
      <c r="C59" s="29">
        <v>240</v>
      </c>
      <c r="D59" s="30">
        <v>0.02</v>
      </c>
      <c r="E59" s="13">
        <v>0</v>
      </c>
      <c r="F59" s="30">
        <v>0.02</v>
      </c>
    </row>
    <row r="60" spans="1:6" s="28" customFormat="1" ht="18.75" customHeight="1" x14ac:dyDescent="0.2">
      <c r="A60" s="12" t="s">
        <v>49</v>
      </c>
      <c r="B60" s="21">
        <v>7700182671</v>
      </c>
      <c r="C60" s="29">
        <v>500</v>
      </c>
      <c r="D60" s="30">
        <f>D61</f>
        <v>830.32</v>
      </c>
      <c r="E60" s="13">
        <v>0</v>
      </c>
      <c r="F60" s="30">
        <f>F61</f>
        <v>830.32</v>
      </c>
    </row>
    <row r="61" spans="1:6" s="28" customFormat="1" ht="21.75" customHeight="1" x14ac:dyDescent="0.2">
      <c r="A61" s="12" t="s">
        <v>32</v>
      </c>
      <c r="B61" s="21">
        <v>7700182671</v>
      </c>
      <c r="C61" s="29">
        <v>540</v>
      </c>
      <c r="D61" s="30">
        <v>830.32</v>
      </c>
      <c r="E61" s="13">
        <v>0</v>
      </c>
      <c r="F61" s="30">
        <v>830.32</v>
      </c>
    </row>
    <row r="62" spans="1:6" ht="46.5" customHeight="1" x14ac:dyDescent="0.2">
      <c r="A62" s="12" t="s">
        <v>62</v>
      </c>
      <c r="B62" s="9" t="s">
        <v>98</v>
      </c>
      <c r="C62" s="29"/>
      <c r="D62" s="30">
        <f t="shared" ref="D62:F63" si="6">D63</f>
        <v>7.8</v>
      </c>
      <c r="E62" s="30">
        <v>0</v>
      </c>
      <c r="F62" s="30">
        <f t="shared" si="6"/>
        <v>7.8</v>
      </c>
    </row>
    <row r="63" spans="1:6" ht="18" customHeight="1" x14ac:dyDescent="0.2">
      <c r="A63" s="12" t="s">
        <v>49</v>
      </c>
      <c r="B63" s="9" t="s">
        <v>98</v>
      </c>
      <c r="C63" s="10">
        <v>500</v>
      </c>
      <c r="D63" s="30">
        <f t="shared" si="6"/>
        <v>7.8</v>
      </c>
      <c r="E63" s="30">
        <v>0</v>
      </c>
      <c r="F63" s="30">
        <f t="shared" si="6"/>
        <v>7.8</v>
      </c>
    </row>
    <row r="64" spans="1:6" ht="18" customHeight="1" x14ac:dyDescent="0.2">
      <c r="A64" s="12" t="s">
        <v>32</v>
      </c>
      <c r="B64" s="9" t="s">
        <v>98</v>
      </c>
      <c r="C64" s="10">
        <v>540</v>
      </c>
      <c r="D64" s="30">
        <f>7.2+0.6</f>
        <v>7.8</v>
      </c>
      <c r="E64" s="13">
        <v>0</v>
      </c>
      <c r="F64" s="30">
        <v>7.8</v>
      </c>
    </row>
    <row r="65" spans="1:6" ht="32.25" customHeight="1" x14ac:dyDescent="0.2">
      <c r="A65" s="12" t="s">
        <v>187</v>
      </c>
      <c r="B65" s="21" t="s">
        <v>125</v>
      </c>
      <c r="C65" s="10"/>
      <c r="D65" s="30">
        <f>+D66</f>
        <v>25.7</v>
      </c>
      <c r="E65" s="30">
        <v>0</v>
      </c>
      <c r="F65" s="30">
        <f>+F66</f>
        <v>25.7</v>
      </c>
    </row>
    <row r="66" spans="1:6" s="28" customFormat="1" ht="16.5" customHeight="1" x14ac:dyDescent="0.2">
      <c r="A66" s="12" t="s">
        <v>49</v>
      </c>
      <c r="B66" s="21" t="s">
        <v>125</v>
      </c>
      <c r="C66" s="29">
        <v>500</v>
      </c>
      <c r="D66" s="30">
        <f>D67</f>
        <v>25.7</v>
      </c>
      <c r="E66" s="13">
        <v>0</v>
      </c>
      <c r="F66" s="30">
        <f>F67</f>
        <v>25.7</v>
      </c>
    </row>
    <row r="67" spans="1:6" s="28" customFormat="1" ht="17.25" customHeight="1" x14ac:dyDescent="0.2">
      <c r="A67" s="12" t="s">
        <v>32</v>
      </c>
      <c r="B67" s="21" t="s">
        <v>125</v>
      </c>
      <c r="C67" s="29">
        <v>540</v>
      </c>
      <c r="D67" s="30">
        <v>25.7</v>
      </c>
      <c r="E67" s="13">
        <v>0</v>
      </c>
      <c r="F67" s="30">
        <v>25.7</v>
      </c>
    </row>
    <row r="68" spans="1:6" ht="32.25" customHeight="1" x14ac:dyDescent="0.2">
      <c r="A68" s="11" t="s">
        <v>120</v>
      </c>
      <c r="B68" s="9" t="s">
        <v>121</v>
      </c>
      <c r="C68" s="29" t="s">
        <v>33</v>
      </c>
      <c r="D68" s="125">
        <f>D69</f>
        <v>264.10000000000002</v>
      </c>
      <c r="E68" s="125">
        <v>0</v>
      </c>
      <c r="F68" s="125">
        <f>F69</f>
        <v>264.10000000000002</v>
      </c>
    </row>
    <row r="69" spans="1:6" ht="20.25" customHeight="1" x14ac:dyDescent="0.2">
      <c r="A69" s="11" t="s">
        <v>30</v>
      </c>
      <c r="B69" s="9" t="s">
        <v>122</v>
      </c>
      <c r="C69" s="10"/>
      <c r="D69" s="30">
        <f>D70</f>
        <v>264.10000000000002</v>
      </c>
      <c r="E69" s="30">
        <v>0</v>
      </c>
      <c r="F69" s="30">
        <f>F70</f>
        <v>264.10000000000002</v>
      </c>
    </row>
    <row r="70" spans="1:6" ht="30" customHeight="1" x14ac:dyDescent="0.2">
      <c r="A70" s="12" t="s">
        <v>76</v>
      </c>
      <c r="B70" s="9" t="s">
        <v>122</v>
      </c>
      <c r="C70" s="10" t="s">
        <v>34</v>
      </c>
      <c r="D70" s="30">
        <f>D71</f>
        <v>264.10000000000002</v>
      </c>
      <c r="E70" s="30">
        <v>0</v>
      </c>
      <c r="F70" s="30">
        <f>F71</f>
        <v>264.10000000000002</v>
      </c>
    </row>
    <row r="71" spans="1:6" ht="29.25" customHeight="1" x14ac:dyDescent="0.2">
      <c r="A71" s="12" t="s">
        <v>35</v>
      </c>
      <c r="B71" s="9" t="s">
        <v>122</v>
      </c>
      <c r="C71" s="10" t="s">
        <v>36</v>
      </c>
      <c r="D71" s="30">
        <v>264.10000000000002</v>
      </c>
      <c r="E71" s="13">
        <v>0</v>
      </c>
      <c r="F71" s="30">
        <v>264.10000000000002</v>
      </c>
    </row>
    <row r="72" spans="1:6" ht="32.25" customHeight="1" x14ac:dyDescent="0.2">
      <c r="A72" s="79" t="s">
        <v>142</v>
      </c>
      <c r="B72" s="81">
        <v>7800000000</v>
      </c>
      <c r="C72" s="81"/>
      <c r="D72" s="126">
        <f>D73+D82+D96</f>
        <v>8126.4099999999989</v>
      </c>
      <c r="E72" s="123">
        <v>0</v>
      </c>
      <c r="F72" s="126">
        <f>F73+F82+F96</f>
        <v>8126.4</v>
      </c>
    </row>
    <row r="73" spans="1:6" ht="19.5" customHeight="1" x14ac:dyDescent="0.2">
      <c r="A73" s="11" t="s">
        <v>156</v>
      </c>
      <c r="B73" s="9" t="s">
        <v>158</v>
      </c>
      <c r="C73" s="10" t="s">
        <v>33</v>
      </c>
      <c r="D73" s="30">
        <f>D75</f>
        <v>6933.1099999999988</v>
      </c>
      <c r="E73" s="30">
        <v>0</v>
      </c>
      <c r="F73" s="30">
        <f>F75</f>
        <v>6933.0999999999995</v>
      </c>
    </row>
    <row r="74" spans="1:6" ht="24" customHeight="1" x14ac:dyDescent="0.2">
      <c r="A74" s="11" t="s">
        <v>157</v>
      </c>
      <c r="B74" s="9" t="s">
        <v>159</v>
      </c>
      <c r="C74" s="10"/>
      <c r="D74" s="30">
        <f>D75</f>
        <v>6933.1099999999988</v>
      </c>
      <c r="E74" s="30">
        <v>0</v>
      </c>
      <c r="F74" s="30">
        <f>F75</f>
        <v>6933.0999999999995</v>
      </c>
    </row>
    <row r="75" spans="1:6" ht="25.5" customHeight="1" x14ac:dyDescent="0.2">
      <c r="A75" s="11" t="s">
        <v>52</v>
      </c>
      <c r="B75" s="9" t="s">
        <v>160</v>
      </c>
      <c r="C75" s="10" t="s">
        <v>33</v>
      </c>
      <c r="D75" s="30">
        <f>D76+D78+D80</f>
        <v>6933.1099999999988</v>
      </c>
      <c r="E75" s="30">
        <v>0</v>
      </c>
      <c r="F75" s="30">
        <f>F76+F78+F80</f>
        <v>6933.0999999999995</v>
      </c>
    </row>
    <row r="76" spans="1:6" ht="49.5" customHeight="1" x14ac:dyDescent="0.2">
      <c r="A76" s="12" t="s">
        <v>37</v>
      </c>
      <c r="B76" s="9" t="s">
        <v>160</v>
      </c>
      <c r="C76" s="10" t="s">
        <v>38</v>
      </c>
      <c r="D76" s="30">
        <f>D77</f>
        <v>6157.9</v>
      </c>
      <c r="E76" s="30">
        <v>0</v>
      </c>
      <c r="F76" s="30">
        <f>F77</f>
        <v>6157.9</v>
      </c>
    </row>
    <row r="77" spans="1:6" ht="18" customHeight="1" x14ac:dyDescent="0.2">
      <c r="A77" s="12" t="s">
        <v>39</v>
      </c>
      <c r="B77" s="9" t="s">
        <v>160</v>
      </c>
      <c r="C77" s="10" t="s">
        <v>40</v>
      </c>
      <c r="D77" s="30">
        <v>6157.9</v>
      </c>
      <c r="E77" s="13">
        <v>0</v>
      </c>
      <c r="F77" s="30">
        <v>6157.9</v>
      </c>
    </row>
    <row r="78" spans="1:6" ht="27" customHeight="1" x14ac:dyDescent="0.2">
      <c r="A78" s="12" t="s">
        <v>76</v>
      </c>
      <c r="B78" s="9" t="s">
        <v>160</v>
      </c>
      <c r="C78" s="10" t="s">
        <v>34</v>
      </c>
      <c r="D78" s="30">
        <f>D79</f>
        <v>752.81</v>
      </c>
      <c r="E78" s="13">
        <f>F78-D78</f>
        <v>0</v>
      </c>
      <c r="F78" s="30">
        <f>F79</f>
        <v>752.81</v>
      </c>
    </row>
    <row r="79" spans="1:6" ht="27" customHeight="1" x14ac:dyDescent="0.2">
      <c r="A79" s="12" t="s">
        <v>35</v>
      </c>
      <c r="B79" s="9" t="s">
        <v>160</v>
      </c>
      <c r="C79" s="10" t="s">
        <v>36</v>
      </c>
      <c r="D79" s="30">
        <v>752.81</v>
      </c>
      <c r="E79" s="13">
        <f>F79-D79</f>
        <v>0</v>
      </c>
      <c r="F79" s="13">
        <v>752.81</v>
      </c>
    </row>
    <row r="80" spans="1:6" ht="18" customHeight="1" x14ac:dyDescent="0.2">
      <c r="A80" s="12" t="s">
        <v>43</v>
      </c>
      <c r="B80" s="9" t="s">
        <v>160</v>
      </c>
      <c r="C80" s="10" t="s">
        <v>44</v>
      </c>
      <c r="D80" s="30">
        <f>D81</f>
        <v>22.4</v>
      </c>
      <c r="E80" s="30">
        <v>0</v>
      </c>
      <c r="F80" s="30">
        <f>F81</f>
        <v>22.39</v>
      </c>
    </row>
    <row r="81" spans="1:6" ht="18" customHeight="1" x14ac:dyDescent="0.2">
      <c r="A81" s="12" t="s">
        <v>45</v>
      </c>
      <c r="B81" s="9" t="s">
        <v>160</v>
      </c>
      <c r="C81" s="10" t="s">
        <v>46</v>
      </c>
      <c r="D81" s="30">
        <v>22.4</v>
      </c>
      <c r="E81" s="13">
        <v>0</v>
      </c>
      <c r="F81" s="30">
        <v>22.39</v>
      </c>
    </row>
    <row r="82" spans="1:6" ht="26.25" customHeight="1" x14ac:dyDescent="0.2">
      <c r="A82" s="11" t="s">
        <v>144</v>
      </c>
      <c r="B82" s="9" t="s">
        <v>143</v>
      </c>
      <c r="C82" s="10" t="s">
        <v>33</v>
      </c>
      <c r="D82" s="30">
        <f>D83+D90+D94</f>
        <v>1175.3</v>
      </c>
      <c r="E82" s="30">
        <v>0</v>
      </c>
      <c r="F82" s="30">
        <f>F83+F90+F94</f>
        <v>1175.3</v>
      </c>
    </row>
    <row r="83" spans="1:6" s="28" customFormat="1" ht="15" customHeight="1" x14ac:dyDescent="0.2">
      <c r="A83" s="11" t="s">
        <v>57</v>
      </c>
      <c r="B83" s="9" t="s">
        <v>145</v>
      </c>
      <c r="C83" s="29"/>
      <c r="D83" s="30">
        <f>D84</f>
        <v>1041.0999999999999</v>
      </c>
      <c r="E83" s="30">
        <v>0</v>
      </c>
      <c r="F83" s="30">
        <f>F84</f>
        <v>1041.0999999999999</v>
      </c>
    </row>
    <row r="84" spans="1:6" s="28" customFormat="1" ht="26.25" customHeight="1" x14ac:dyDescent="0.2">
      <c r="A84" s="11" t="s">
        <v>52</v>
      </c>
      <c r="B84" s="9" t="s">
        <v>146</v>
      </c>
      <c r="C84" s="29"/>
      <c r="D84" s="30">
        <f>D85+D87</f>
        <v>1041.0999999999999</v>
      </c>
      <c r="E84" s="30">
        <v>0</v>
      </c>
      <c r="F84" s="30">
        <f>F85+F87</f>
        <v>1041.0999999999999</v>
      </c>
    </row>
    <row r="85" spans="1:6" ht="50.25" customHeight="1" x14ac:dyDescent="0.2">
      <c r="A85" s="12" t="s">
        <v>37</v>
      </c>
      <c r="B85" s="9" t="s">
        <v>146</v>
      </c>
      <c r="C85" s="10" t="s">
        <v>38</v>
      </c>
      <c r="D85" s="30">
        <f>D86</f>
        <v>954.3</v>
      </c>
      <c r="E85" s="30">
        <v>0</v>
      </c>
      <c r="F85" s="30">
        <f>F86</f>
        <v>954.3</v>
      </c>
    </row>
    <row r="86" spans="1:6" ht="23.25" customHeight="1" x14ac:dyDescent="0.2">
      <c r="A86" s="12" t="s">
        <v>39</v>
      </c>
      <c r="B86" s="9" t="s">
        <v>146</v>
      </c>
      <c r="C86" s="10" t="s">
        <v>40</v>
      </c>
      <c r="D86" s="30">
        <v>954.3</v>
      </c>
      <c r="E86" s="13">
        <v>0</v>
      </c>
      <c r="F86" s="30">
        <v>954.3</v>
      </c>
    </row>
    <row r="87" spans="1:6" ht="33.75" customHeight="1" x14ac:dyDescent="0.2">
      <c r="A87" s="12" t="s">
        <v>76</v>
      </c>
      <c r="B87" s="9" t="s">
        <v>146</v>
      </c>
      <c r="C87" s="10" t="s">
        <v>34</v>
      </c>
      <c r="D87" s="30">
        <f>D88</f>
        <v>86.8</v>
      </c>
      <c r="E87" s="30">
        <v>0</v>
      </c>
      <c r="F87" s="30">
        <f>F88</f>
        <v>86.8</v>
      </c>
    </row>
    <row r="88" spans="1:6" ht="29.25" customHeight="1" x14ac:dyDescent="0.2">
      <c r="A88" s="12" t="s">
        <v>35</v>
      </c>
      <c r="B88" s="9" t="s">
        <v>146</v>
      </c>
      <c r="C88" s="10" t="s">
        <v>36</v>
      </c>
      <c r="D88" s="30">
        <v>86.8</v>
      </c>
      <c r="E88" s="13">
        <v>0</v>
      </c>
      <c r="F88" s="30">
        <v>86.8</v>
      </c>
    </row>
    <row r="89" spans="1:6" ht="16.5" customHeight="1" x14ac:dyDescent="0.2">
      <c r="A89" s="12" t="s">
        <v>148</v>
      </c>
      <c r="B89" s="9" t="s">
        <v>149</v>
      </c>
      <c r="C89" s="10"/>
      <c r="D89" s="30">
        <f>D161</f>
        <v>1745.8</v>
      </c>
      <c r="E89" s="30">
        <v>0</v>
      </c>
      <c r="F89" s="30">
        <f>F161</f>
        <v>1745.8</v>
      </c>
    </row>
    <row r="90" spans="1:6" ht="38.25" customHeight="1" x14ac:dyDescent="0.2">
      <c r="A90" s="46" t="s">
        <v>199</v>
      </c>
      <c r="B90" s="84" t="s">
        <v>194</v>
      </c>
      <c r="C90" s="10"/>
      <c r="D90" s="30">
        <f t="shared" ref="D90:F90" si="7">D91</f>
        <v>6.71</v>
      </c>
      <c r="E90" s="30">
        <v>0</v>
      </c>
      <c r="F90" s="30">
        <f t="shared" si="7"/>
        <v>6.71</v>
      </c>
    </row>
    <row r="91" spans="1:6" ht="35.25" customHeight="1" x14ac:dyDescent="0.2">
      <c r="A91" s="12" t="s">
        <v>76</v>
      </c>
      <c r="B91" s="22" t="s">
        <v>209</v>
      </c>
      <c r="C91" s="10" t="s">
        <v>34</v>
      </c>
      <c r="D91" s="30">
        <f>D92</f>
        <v>6.71</v>
      </c>
      <c r="E91" s="30">
        <v>0</v>
      </c>
      <c r="F91" s="30">
        <v>6.71</v>
      </c>
    </row>
    <row r="92" spans="1:6" ht="23.25" customHeight="1" x14ac:dyDescent="0.2">
      <c r="A92" s="12" t="s">
        <v>35</v>
      </c>
      <c r="B92" s="22" t="s">
        <v>209</v>
      </c>
      <c r="C92" s="10" t="s">
        <v>36</v>
      </c>
      <c r="D92" s="30">
        <v>6.71</v>
      </c>
      <c r="E92" s="13">
        <v>0</v>
      </c>
      <c r="F92" s="30">
        <v>6.71</v>
      </c>
    </row>
    <row r="93" spans="1:6" s="28" customFormat="1" ht="23.25" customHeight="1" x14ac:dyDescent="0.2">
      <c r="A93" s="12" t="s">
        <v>200</v>
      </c>
      <c r="B93" s="83" t="s">
        <v>193</v>
      </c>
      <c r="C93" s="29"/>
      <c r="D93" s="30">
        <f>D94</f>
        <v>127.49</v>
      </c>
      <c r="E93" s="30">
        <v>0</v>
      </c>
      <c r="F93" s="30">
        <f>F94</f>
        <v>127.49</v>
      </c>
    </row>
    <row r="94" spans="1:6" s="28" customFormat="1" ht="23.25" customHeight="1" x14ac:dyDescent="0.2">
      <c r="A94" s="12" t="s">
        <v>76</v>
      </c>
      <c r="B94" s="83" t="s">
        <v>193</v>
      </c>
      <c r="C94" s="29">
        <v>200</v>
      </c>
      <c r="D94" s="30">
        <f>D95</f>
        <v>127.49</v>
      </c>
      <c r="E94" s="30">
        <v>0</v>
      </c>
      <c r="F94" s="30">
        <f>F95</f>
        <v>127.49</v>
      </c>
    </row>
    <row r="95" spans="1:6" s="28" customFormat="1" ht="23.25" customHeight="1" x14ac:dyDescent="0.2">
      <c r="A95" s="12" t="s">
        <v>35</v>
      </c>
      <c r="B95" s="83" t="s">
        <v>193</v>
      </c>
      <c r="C95" s="29">
        <v>240</v>
      </c>
      <c r="D95" s="13">
        <v>127.49</v>
      </c>
      <c r="E95" s="30">
        <v>0</v>
      </c>
      <c r="F95" s="13">
        <v>127.49</v>
      </c>
    </row>
    <row r="96" spans="1:6" ht="18" customHeight="1" x14ac:dyDescent="0.2">
      <c r="A96" s="11" t="s">
        <v>58</v>
      </c>
      <c r="B96" s="9" t="s">
        <v>153</v>
      </c>
      <c r="C96" s="10" t="s">
        <v>33</v>
      </c>
      <c r="D96" s="30">
        <f>D97</f>
        <v>18</v>
      </c>
      <c r="E96" s="30">
        <v>0</v>
      </c>
      <c r="F96" s="30">
        <f>F97</f>
        <v>18</v>
      </c>
    </row>
    <row r="97" spans="1:8" ht="27.75" customHeight="1" x14ac:dyDescent="0.2">
      <c r="A97" s="11" t="s">
        <v>154</v>
      </c>
      <c r="B97" s="9" t="s">
        <v>155</v>
      </c>
      <c r="C97" s="10" t="s">
        <v>33</v>
      </c>
      <c r="D97" s="30">
        <f>D98</f>
        <v>18</v>
      </c>
      <c r="E97" s="30">
        <v>0</v>
      </c>
      <c r="F97" s="30">
        <f>F98</f>
        <v>18</v>
      </c>
    </row>
    <row r="98" spans="1:8" ht="26.25" customHeight="1" x14ac:dyDescent="0.2">
      <c r="A98" s="12" t="s">
        <v>147</v>
      </c>
      <c r="B98" s="22" t="s">
        <v>152</v>
      </c>
      <c r="C98" s="10"/>
      <c r="D98" s="30">
        <f>D99</f>
        <v>18</v>
      </c>
      <c r="E98" s="30">
        <v>0</v>
      </c>
      <c r="F98" s="30">
        <f>F99</f>
        <v>18</v>
      </c>
    </row>
    <row r="99" spans="1:8" ht="30.75" customHeight="1" x14ac:dyDescent="0.2">
      <c r="A99" s="12" t="s">
        <v>76</v>
      </c>
      <c r="B99" s="22" t="s">
        <v>152</v>
      </c>
      <c r="C99" s="10">
        <v>200</v>
      </c>
      <c r="D99" s="30">
        <f>D100</f>
        <v>18</v>
      </c>
      <c r="E99" s="30">
        <v>0</v>
      </c>
      <c r="F99" s="30">
        <f>F100</f>
        <v>18</v>
      </c>
    </row>
    <row r="100" spans="1:8" ht="23.25" customHeight="1" x14ac:dyDescent="0.2">
      <c r="A100" s="12" t="s">
        <v>35</v>
      </c>
      <c r="B100" s="22" t="s">
        <v>152</v>
      </c>
      <c r="C100" s="10">
        <v>240</v>
      </c>
      <c r="D100" s="30">
        <v>18</v>
      </c>
      <c r="E100" s="13">
        <v>0</v>
      </c>
      <c r="F100" s="30">
        <v>18</v>
      </c>
    </row>
    <row r="101" spans="1:8" ht="27" customHeight="1" x14ac:dyDescent="0.2">
      <c r="A101" s="76" t="s">
        <v>106</v>
      </c>
      <c r="B101" s="80" t="s">
        <v>105</v>
      </c>
      <c r="C101" s="78"/>
      <c r="D101" s="123">
        <f t="shared" ref="D101:F102" si="8">D102</f>
        <v>928.69999999999993</v>
      </c>
      <c r="E101" s="123">
        <f>E102</f>
        <v>-0.5</v>
      </c>
      <c r="F101" s="123">
        <v>928.2</v>
      </c>
    </row>
    <row r="102" spans="1:8" ht="25.5" customHeight="1" x14ac:dyDescent="0.2">
      <c r="A102" s="12" t="s">
        <v>75</v>
      </c>
      <c r="B102" s="9" t="s">
        <v>107</v>
      </c>
      <c r="C102" s="10"/>
      <c r="D102" s="30">
        <f t="shared" si="8"/>
        <v>928.69999999999993</v>
      </c>
      <c r="E102" s="30">
        <f>E103</f>
        <v>-0.5</v>
      </c>
      <c r="F102" s="30">
        <f t="shared" si="8"/>
        <v>928.25</v>
      </c>
    </row>
    <row r="103" spans="1:8" ht="24.75" customHeight="1" x14ac:dyDescent="0.2">
      <c r="A103" s="12" t="s">
        <v>54</v>
      </c>
      <c r="B103" s="9" t="s">
        <v>108</v>
      </c>
      <c r="C103" s="10"/>
      <c r="D103" s="30">
        <f>D104+D106</f>
        <v>928.69999999999993</v>
      </c>
      <c r="E103" s="30">
        <f>E104</f>
        <v>-0.5</v>
      </c>
      <c r="F103" s="30">
        <f>F104+F106</f>
        <v>928.25</v>
      </c>
    </row>
    <row r="104" spans="1:8" ht="26.25" customHeight="1" x14ac:dyDescent="0.2">
      <c r="A104" s="12" t="s">
        <v>76</v>
      </c>
      <c r="B104" s="9" t="s">
        <v>108</v>
      </c>
      <c r="C104" s="10" t="s">
        <v>34</v>
      </c>
      <c r="D104" s="30">
        <f>D105</f>
        <v>900.05</v>
      </c>
      <c r="E104" s="13">
        <v>-0.5</v>
      </c>
      <c r="F104" s="30">
        <v>899.6</v>
      </c>
      <c r="H104" s="37"/>
    </row>
    <row r="105" spans="1:8" ht="26.25" customHeight="1" x14ac:dyDescent="0.2">
      <c r="A105" s="12" t="s">
        <v>35</v>
      </c>
      <c r="B105" s="9" t="s">
        <v>108</v>
      </c>
      <c r="C105" s="10" t="s">
        <v>36</v>
      </c>
      <c r="D105" s="30">
        <v>900.05</v>
      </c>
      <c r="E105" s="13">
        <v>-0.5</v>
      </c>
      <c r="F105" s="30">
        <v>899.6</v>
      </c>
    </row>
    <row r="106" spans="1:8" ht="18" customHeight="1" x14ac:dyDescent="0.2">
      <c r="A106" s="12" t="s">
        <v>43</v>
      </c>
      <c r="B106" s="9" t="s">
        <v>108</v>
      </c>
      <c r="C106" s="10" t="s">
        <v>44</v>
      </c>
      <c r="D106" s="30">
        <f>D107</f>
        <v>28.65</v>
      </c>
      <c r="E106" s="30">
        <v>0</v>
      </c>
      <c r="F106" s="30">
        <f>F107</f>
        <v>28.65</v>
      </c>
    </row>
    <row r="107" spans="1:8" ht="18.75" customHeight="1" x14ac:dyDescent="0.2">
      <c r="A107" s="12" t="s">
        <v>45</v>
      </c>
      <c r="B107" s="9" t="s">
        <v>108</v>
      </c>
      <c r="C107" s="10" t="s">
        <v>46</v>
      </c>
      <c r="D107" s="30">
        <v>28.65</v>
      </c>
      <c r="E107" s="13">
        <v>0</v>
      </c>
      <c r="F107" s="30">
        <v>28.65</v>
      </c>
    </row>
    <row r="108" spans="1:8" ht="28.5" customHeight="1" x14ac:dyDescent="0.2">
      <c r="A108" s="79" t="s">
        <v>179</v>
      </c>
      <c r="B108" s="80" t="s">
        <v>138</v>
      </c>
      <c r="C108" s="78" t="s">
        <v>33</v>
      </c>
      <c r="D108" s="123">
        <f t="shared" ref="D108:F111" si="9">D109</f>
        <v>683</v>
      </c>
      <c r="E108" s="123">
        <v>0</v>
      </c>
      <c r="F108" s="123">
        <f t="shared" si="9"/>
        <v>683</v>
      </c>
    </row>
    <row r="109" spans="1:8" ht="24" customHeight="1" x14ac:dyDescent="0.2">
      <c r="A109" s="12" t="s">
        <v>78</v>
      </c>
      <c r="B109" s="9" t="s">
        <v>139</v>
      </c>
      <c r="C109" s="10"/>
      <c r="D109" s="30">
        <f t="shared" si="9"/>
        <v>683</v>
      </c>
      <c r="E109" s="30">
        <v>0</v>
      </c>
      <c r="F109" s="30">
        <f t="shared" si="9"/>
        <v>683</v>
      </c>
    </row>
    <row r="110" spans="1:8" ht="24" customHeight="1" x14ac:dyDescent="0.2">
      <c r="A110" s="12" t="s">
        <v>54</v>
      </c>
      <c r="B110" s="9" t="s">
        <v>140</v>
      </c>
      <c r="C110" s="10"/>
      <c r="D110" s="30">
        <f t="shared" si="9"/>
        <v>683</v>
      </c>
      <c r="E110" s="30">
        <v>0</v>
      </c>
      <c r="F110" s="30">
        <f t="shared" si="9"/>
        <v>683</v>
      </c>
    </row>
    <row r="111" spans="1:8" ht="21" customHeight="1" x14ac:dyDescent="0.2">
      <c r="A111" s="12" t="s">
        <v>76</v>
      </c>
      <c r="B111" s="9" t="s">
        <v>140</v>
      </c>
      <c r="C111" s="10" t="s">
        <v>34</v>
      </c>
      <c r="D111" s="30">
        <f t="shared" si="9"/>
        <v>683</v>
      </c>
      <c r="E111" s="30">
        <v>0</v>
      </c>
      <c r="F111" s="30">
        <f t="shared" si="9"/>
        <v>683</v>
      </c>
    </row>
    <row r="112" spans="1:8" ht="21.75" customHeight="1" x14ac:dyDescent="0.2">
      <c r="A112" s="12" t="s">
        <v>35</v>
      </c>
      <c r="B112" s="9" t="s">
        <v>140</v>
      </c>
      <c r="C112" s="10" t="s">
        <v>36</v>
      </c>
      <c r="D112" s="30">
        <v>683</v>
      </c>
      <c r="E112" s="13">
        <v>0</v>
      </c>
      <c r="F112" s="30">
        <v>683</v>
      </c>
    </row>
    <row r="113" spans="1:6" ht="43.5" customHeight="1" x14ac:dyDescent="0.2">
      <c r="A113" s="76" t="s">
        <v>188</v>
      </c>
      <c r="B113" s="80" t="s">
        <v>162</v>
      </c>
      <c r="C113" s="81"/>
      <c r="D113" s="126">
        <f>D114+D128+D133</f>
        <v>89</v>
      </c>
      <c r="E113" s="126">
        <v>0</v>
      </c>
      <c r="F113" s="126">
        <f>F114+F128+F133</f>
        <v>89</v>
      </c>
    </row>
    <row r="114" spans="1:6" ht="19.5" customHeight="1" x14ac:dyDescent="0.2">
      <c r="A114" s="8" t="s">
        <v>48</v>
      </c>
      <c r="B114" s="9" t="s">
        <v>110</v>
      </c>
      <c r="C114" s="24"/>
      <c r="D114" s="125">
        <f>D115+D122</f>
        <v>87</v>
      </c>
      <c r="E114" s="125">
        <v>0</v>
      </c>
      <c r="F114" s="125">
        <f>F115+F122</f>
        <v>87</v>
      </c>
    </row>
    <row r="115" spans="1:6" ht="22.5" customHeight="1" x14ac:dyDescent="0.2">
      <c r="A115" s="12" t="s">
        <v>115</v>
      </c>
      <c r="B115" s="9" t="s">
        <v>116</v>
      </c>
      <c r="C115" s="29"/>
      <c r="D115" s="30">
        <f>D116+D119</f>
        <v>15</v>
      </c>
      <c r="E115" s="125">
        <v>0</v>
      </c>
      <c r="F115" s="30">
        <f>F116+F119</f>
        <v>15</v>
      </c>
    </row>
    <row r="116" spans="1:6" ht="24.75" customHeight="1" x14ac:dyDescent="0.2">
      <c r="A116" s="12" t="s">
        <v>87</v>
      </c>
      <c r="B116" s="9" t="s">
        <v>117</v>
      </c>
      <c r="C116" s="10"/>
      <c r="D116" s="30">
        <f>D117</f>
        <v>12</v>
      </c>
      <c r="E116" s="30">
        <v>0</v>
      </c>
      <c r="F116" s="30">
        <f>F117</f>
        <v>12</v>
      </c>
    </row>
    <row r="117" spans="1:6" ht="42.75" customHeight="1" x14ac:dyDescent="0.2">
      <c r="A117" s="12" t="s">
        <v>37</v>
      </c>
      <c r="B117" s="9" t="s">
        <v>117</v>
      </c>
      <c r="C117" s="10">
        <v>100</v>
      </c>
      <c r="D117" s="30">
        <f>D118</f>
        <v>12</v>
      </c>
      <c r="E117" s="30">
        <v>0</v>
      </c>
      <c r="F117" s="30">
        <f>F118</f>
        <v>12</v>
      </c>
    </row>
    <row r="118" spans="1:6" ht="18" customHeight="1" x14ac:dyDescent="0.2">
      <c r="A118" s="12" t="s">
        <v>39</v>
      </c>
      <c r="B118" s="9" t="s">
        <v>117</v>
      </c>
      <c r="C118" s="10">
        <v>110</v>
      </c>
      <c r="D118" s="30">
        <v>12</v>
      </c>
      <c r="E118" s="13">
        <v>0</v>
      </c>
      <c r="F118" s="30">
        <v>12</v>
      </c>
    </row>
    <row r="119" spans="1:6" ht="33.75" customHeight="1" x14ac:dyDescent="0.2">
      <c r="A119" s="12" t="s">
        <v>88</v>
      </c>
      <c r="B119" s="9" t="s">
        <v>118</v>
      </c>
      <c r="C119" s="10"/>
      <c r="D119" s="13">
        <f>+D120</f>
        <v>3</v>
      </c>
      <c r="E119" s="13">
        <v>0</v>
      </c>
      <c r="F119" s="13">
        <f>+F120</f>
        <v>3</v>
      </c>
    </row>
    <row r="120" spans="1:6" ht="45.75" customHeight="1" x14ac:dyDescent="0.2">
      <c r="A120" s="12" t="s">
        <v>37</v>
      </c>
      <c r="B120" s="9" t="s">
        <v>118</v>
      </c>
      <c r="C120" s="10">
        <v>100</v>
      </c>
      <c r="D120" s="13">
        <f>D121</f>
        <v>3</v>
      </c>
      <c r="E120" s="13">
        <v>0</v>
      </c>
      <c r="F120" s="13">
        <f>F121</f>
        <v>3</v>
      </c>
    </row>
    <row r="121" spans="1:6" ht="18" customHeight="1" x14ac:dyDescent="0.2">
      <c r="A121" s="12" t="s">
        <v>39</v>
      </c>
      <c r="B121" s="9" t="s">
        <v>118</v>
      </c>
      <c r="C121" s="10">
        <v>110</v>
      </c>
      <c r="D121" s="30">
        <v>3</v>
      </c>
      <c r="E121" s="13">
        <v>0</v>
      </c>
      <c r="F121" s="30">
        <v>3</v>
      </c>
    </row>
    <row r="122" spans="1:6" ht="33" customHeight="1" x14ac:dyDescent="0.2">
      <c r="A122" s="12" t="s">
        <v>113</v>
      </c>
      <c r="B122" s="9" t="s">
        <v>112</v>
      </c>
      <c r="C122" s="10"/>
      <c r="D122" s="30">
        <f>D123</f>
        <v>72</v>
      </c>
      <c r="E122" s="30">
        <v>0</v>
      </c>
      <c r="F122" s="30">
        <f>F123</f>
        <v>72</v>
      </c>
    </row>
    <row r="123" spans="1:6" ht="87" customHeight="1" x14ac:dyDescent="0.2">
      <c r="A123" s="12" t="s">
        <v>114</v>
      </c>
      <c r="B123" s="21" t="s">
        <v>111</v>
      </c>
      <c r="C123" s="10"/>
      <c r="D123" s="30">
        <f>D126+D124</f>
        <v>72</v>
      </c>
      <c r="E123" s="30">
        <f t="shared" ref="E123:F123" si="10">E126+E124</f>
        <v>0</v>
      </c>
      <c r="F123" s="30">
        <f t="shared" si="10"/>
        <v>72</v>
      </c>
    </row>
    <row r="124" spans="1:6" s="28" customFormat="1" ht="56.25" customHeight="1" x14ac:dyDescent="0.2">
      <c r="A124" s="12" t="s">
        <v>37</v>
      </c>
      <c r="B124" s="21" t="s">
        <v>111</v>
      </c>
      <c r="C124" s="29">
        <v>100</v>
      </c>
      <c r="D124" s="30">
        <f>D125</f>
        <v>0</v>
      </c>
      <c r="E124" s="30">
        <f>E125</f>
        <v>8.9600000000000009</v>
      </c>
      <c r="F124" s="30">
        <f>F125</f>
        <v>8.9600000000000009</v>
      </c>
    </row>
    <row r="125" spans="1:6" s="28" customFormat="1" ht="21.75" customHeight="1" x14ac:dyDescent="0.2">
      <c r="A125" s="12" t="s">
        <v>39</v>
      </c>
      <c r="B125" s="21" t="s">
        <v>111</v>
      </c>
      <c r="C125" s="29">
        <v>120</v>
      </c>
      <c r="D125" s="30">
        <v>0</v>
      </c>
      <c r="E125" s="30">
        <v>8.9600000000000009</v>
      </c>
      <c r="F125" s="30">
        <v>8.9600000000000009</v>
      </c>
    </row>
    <row r="126" spans="1:6" ht="23.25" customHeight="1" x14ac:dyDescent="0.2">
      <c r="A126" s="12" t="s">
        <v>76</v>
      </c>
      <c r="B126" s="21" t="s">
        <v>111</v>
      </c>
      <c r="C126" s="10">
        <v>200</v>
      </c>
      <c r="D126" s="30">
        <f>D127</f>
        <v>72</v>
      </c>
      <c r="E126" s="30">
        <v>-8.9600000000000009</v>
      </c>
      <c r="F126" s="30">
        <v>63.04</v>
      </c>
    </row>
    <row r="127" spans="1:6" ht="22.5" customHeight="1" x14ac:dyDescent="0.2">
      <c r="A127" s="12" t="s">
        <v>35</v>
      </c>
      <c r="B127" s="21" t="s">
        <v>111</v>
      </c>
      <c r="C127" s="10">
        <v>240</v>
      </c>
      <c r="D127" s="30">
        <v>72</v>
      </c>
      <c r="E127" s="13">
        <v>-8.9600000000000009</v>
      </c>
      <c r="F127" s="30">
        <f>D127+E127</f>
        <v>63.04</v>
      </c>
    </row>
    <row r="128" spans="1:6" ht="33.75" customHeight="1" x14ac:dyDescent="0.2">
      <c r="A128" s="12" t="s">
        <v>163</v>
      </c>
      <c r="B128" s="9" t="s">
        <v>165</v>
      </c>
      <c r="C128" s="10"/>
      <c r="D128" s="30">
        <f>D129</f>
        <v>1</v>
      </c>
      <c r="E128" s="30">
        <v>0</v>
      </c>
      <c r="F128" s="30">
        <f>F129</f>
        <v>1</v>
      </c>
    </row>
    <row r="129" spans="1:7" ht="34.5" customHeight="1" x14ac:dyDescent="0.2">
      <c r="A129" s="12" t="s">
        <v>164</v>
      </c>
      <c r="B129" s="9" t="s">
        <v>166</v>
      </c>
      <c r="C129" s="10"/>
      <c r="D129" s="30">
        <f>D130</f>
        <v>1</v>
      </c>
      <c r="E129" s="30">
        <v>0</v>
      </c>
      <c r="F129" s="30">
        <f>F130</f>
        <v>1</v>
      </c>
    </row>
    <row r="130" spans="1:7" ht="23.25" customHeight="1" x14ac:dyDescent="0.2">
      <c r="A130" s="12" t="s">
        <v>54</v>
      </c>
      <c r="B130" s="9" t="s">
        <v>167</v>
      </c>
      <c r="C130" s="10"/>
      <c r="D130" s="30">
        <f t="shared" ref="D130:F131" si="11">D131</f>
        <v>1</v>
      </c>
      <c r="E130" s="30">
        <v>0</v>
      </c>
      <c r="F130" s="30">
        <f t="shared" si="11"/>
        <v>1</v>
      </c>
    </row>
    <row r="131" spans="1:7" ht="24.75" customHeight="1" x14ac:dyDescent="0.2">
      <c r="A131" s="12" t="s">
        <v>76</v>
      </c>
      <c r="B131" s="9" t="s">
        <v>167</v>
      </c>
      <c r="C131" s="10">
        <v>200</v>
      </c>
      <c r="D131" s="30">
        <f t="shared" si="11"/>
        <v>1</v>
      </c>
      <c r="E131" s="30">
        <v>0</v>
      </c>
      <c r="F131" s="30">
        <f t="shared" si="11"/>
        <v>1</v>
      </c>
    </row>
    <row r="132" spans="1:7" ht="24" customHeight="1" x14ac:dyDescent="0.2">
      <c r="A132" s="12" t="s">
        <v>35</v>
      </c>
      <c r="B132" s="9" t="s">
        <v>167</v>
      </c>
      <c r="C132" s="10">
        <v>240</v>
      </c>
      <c r="D132" s="30">
        <v>1</v>
      </c>
      <c r="E132" s="13">
        <v>0</v>
      </c>
      <c r="F132" s="30">
        <v>1</v>
      </c>
    </row>
    <row r="133" spans="1:7" ht="19.5" customHeight="1" x14ac:dyDescent="0.2">
      <c r="A133" s="12" t="s">
        <v>169</v>
      </c>
      <c r="B133" s="9" t="s">
        <v>168</v>
      </c>
      <c r="C133" s="10"/>
      <c r="D133" s="30">
        <f>D130</f>
        <v>1</v>
      </c>
      <c r="E133" s="30">
        <v>0</v>
      </c>
      <c r="F133" s="30">
        <f>F130</f>
        <v>1</v>
      </c>
    </row>
    <row r="134" spans="1:7" ht="44.25" customHeight="1" x14ac:dyDescent="0.2">
      <c r="A134" s="12" t="s">
        <v>170</v>
      </c>
      <c r="B134" s="9" t="s">
        <v>171</v>
      </c>
      <c r="C134" s="29"/>
      <c r="D134" s="30">
        <f>D135</f>
        <v>1</v>
      </c>
      <c r="E134" s="13">
        <v>0</v>
      </c>
      <c r="F134" s="30">
        <f>F135</f>
        <v>1</v>
      </c>
    </row>
    <row r="135" spans="1:7" ht="25.5" customHeight="1" x14ac:dyDescent="0.2">
      <c r="A135" s="12" t="s">
        <v>54</v>
      </c>
      <c r="B135" s="9" t="s">
        <v>172</v>
      </c>
      <c r="C135" s="10"/>
      <c r="D135" s="30">
        <f>D136</f>
        <v>1</v>
      </c>
      <c r="E135" s="30">
        <v>0</v>
      </c>
      <c r="F135" s="30">
        <f>F136</f>
        <v>1</v>
      </c>
    </row>
    <row r="136" spans="1:7" ht="21.75" customHeight="1" x14ac:dyDescent="0.2">
      <c r="A136" s="12" t="s">
        <v>76</v>
      </c>
      <c r="B136" s="9" t="s">
        <v>172</v>
      </c>
      <c r="C136" s="10">
        <v>200</v>
      </c>
      <c r="D136" s="30">
        <f>D137</f>
        <v>1</v>
      </c>
      <c r="E136" s="30">
        <v>0</v>
      </c>
      <c r="F136" s="30">
        <f>F137</f>
        <v>1</v>
      </c>
    </row>
    <row r="137" spans="1:7" ht="24.75" customHeight="1" x14ac:dyDescent="0.2">
      <c r="A137" s="12" t="s">
        <v>35</v>
      </c>
      <c r="B137" s="9" t="s">
        <v>172</v>
      </c>
      <c r="C137" s="10">
        <v>240</v>
      </c>
      <c r="D137" s="30">
        <v>1</v>
      </c>
      <c r="E137" s="13">
        <v>0</v>
      </c>
      <c r="F137" s="30">
        <v>1</v>
      </c>
    </row>
    <row r="138" spans="1:7" ht="33" customHeight="1" x14ac:dyDescent="0.2">
      <c r="A138" s="79" t="s">
        <v>127</v>
      </c>
      <c r="B138" s="80" t="s">
        <v>126</v>
      </c>
      <c r="C138" s="81"/>
      <c r="D138" s="126">
        <f>D139+D150</f>
        <v>2411.9</v>
      </c>
      <c r="E138" s="126">
        <v>0</v>
      </c>
      <c r="F138" s="126">
        <f>F139+F150+F144</f>
        <v>2411.9</v>
      </c>
      <c r="G138" s="28"/>
    </row>
    <row r="139" spans="1:7" ht="24.75" customHeight="1" x14ac:dyDescent="0.2">
      <c r="A139" s="11" t="s">
        <v>47</v>
      </c>
      <c r="B139" s="9" t="s">
        <v>133</v>
      </c>
      <c r="C139" s="29" t="s">
        <v>33</v>
      </c>
      <c r="D139" s="30">
        <f>D140</f>
        <v>2023</v>
      </c>
      <c r="E139" s="30">
        <v>0</v>
      </c>
      <c r="F139" s="30">
        <f>F140</f>
        <v>2000</v>
      </c>
    </row>
    <row r="140" spans="1:7" ht="24" customHeight="1" x14ac:dyDescent="0.2">
      <c r="A140" s="11" t="s">
        <v>135</v>
      </c>
      <c r="B140" s="9" t="s">
        <v>134</v>
      </c>
      <c r="C140" s="10" t="s">
        <v>33</v>
      </c>
      <c r="D140" s="30">
        <f>D141+D147</f>
        <v>2023</v>
      </c>
      <c r="E140" s="30">
        <v>0</v>
      </c>
      <c r="F140" s="30">
        <f>F141+F147</f>
        <v>2000</v>
      </c>
    </row>
    <row r="141" spans="1:7" ht="54.75" customHeight="1" x14ac:dyDescent="0.2">
      <c r="A141" s="11" t="s">
        <v>136</v>
      </c>
      <c r="B141" s="9" t="s">
        <v>180</v>
      </c>
      <c r="C141" s="10"/>
      <c r="D141" s="30">
        <f>D142</f>
        <v>1800</v>
      </c>
      <c r="E141" s="30">
        <v>0</v>
      </c>
      <c r="F141" s="30">
        <f>F142</f>
        <v>1800</v>
      </c>
    </row>
    <row r="142" spans="1:7" ht="21.75" customHeight="1" x14ac:dyDescent="0.2">
      <c r="A142" s="12" t="s">
        <v>76</v>
      </c>
      <c r="B142" s="9" t="s">
        <v>180</v>
      </c>
      <c r="C142" s="10" t="s">
        <v>34</v>
      </c>
      <c r="D142" s="30">
        <f>D143</f>
        <v>1800</v>
      </c>
      <c r="E142" s="30">
        <v>0</v>
      </c>
      <c r="F142" s="30">
        <f>F143</f>
        <v>1800</v>
      </c>
    </row>
    <row r="143" spans="1:7" ht="27.75" customHeight="1" x14ac:dyDescent="0.2">
      <c r="A143" s="12" t="s">
        <v>35</v>
      </c>
      <c r="B143" s="9" t="s">
        <v>180</v>
      </c>
      <c r="C143" s="10" t="s">
        <v>36</v>
      </c>
      <c r="D143" s="30">
        <v>1800</v>
      </c>
      <c r="E143" s="30">
        <v>0</v>
      </c>
      <c r="F143" s="30">
        <v>1800</v>
      </c>
    </row>
    <row r="144" spans="1:7" s="28" customFormat="1" ht="27.75" customHeight="1" x14ac:dyDescent="0.2">
      <c r="A144" s="12" t="s">
        <v>54</v>
      </c>
      <c r="B144" s="40" t="s">
        <v>212</v>
      </c>
      <c r="C144" s="29"/>
      <c r="D144" s="30">
        <f>D145</f>
        <v>0</v>
      </c>
      <c r="E144" s="30">
        <f>E145</f>
        <v>23</v>
      </c>
      <c r="F144" s="30">
        <f>F145</f>
        <v>23</v>
      </c>
    </row>
    <row r="145" spans="1:6" s="28" customFormat="1" ht="27.75" customHeight="1" x14ac:dyDescent="0.2">
      <c r="A145" s="46" t="s">
        <v>76</v>
      </c>
      <c r="B145" s="40" t="s">
        <v>212</v>
      </c>
      <c r="C145" s="44">
        <v>200</v>
      </c>
      <c r="D145" s="30">
        <v>0</v>
      </c>
      <c r="E145" s="30">
        <f>E146</f>
        <v>23</v>
      </c>
      <c r="F145" s="30">
        <f>F146</f>
        <v>23</v>
      </c>
    </row>
    <row r="146" spans="1:6" s="28" customFormat="1" ht="27.75" customHeight="1" x14ac:dyDescent="0.2">
      <c r="A146" s="46" t="s">
        <v>35</v>
      </c>
      <c r="B146" s="40" t="s">
        <v>212</v>
      </c>
      <c r="C146" s="44">
        <v>240</v>
      </c>
      <c r="D146" s="30">
        <v>0</v>
      </c>
      <c r="E146" s="30">
        <v>23</v>
      </c>
      <c r="F146" s="30">
        <v>23</v>
      </c>
    </row>
    <row r="147" spans="1:6" ht="48" customHeight="1" x14ac:dyDescent="0.2">
      <c r="A147" s="12" t="s">
        <v>137</v>
      </c>
      <c r="B147" s="9" t="s">
        <v>181</v>
      </c>
      <c r="C147" s="10"/>
      <c r="D147" s="30">
        <f t="shared" ref="D147:F148" si="12">D148</f>
        <v>223</v>
      </c>
      <c r="E147" s="30">
        <v>0</v>
      </c>
      <c r="F147" s="30">
        <f t="shared" si="12"/>
        <v>200</v>
      </c>
    </row>
    <row r="148" spans="1:6" ht="27.75" customHeight="1" x14ac:dyDescent="0.2">
      <c r="A148" s="12" t="s">
        <v>76</v>
      </c>
      <c r="B148" s="9" t="s">
        <v>181</v>
      </c>
      <c r="C148" s="10">
        <v>200</v>
      </c>
      <c r="D148" s="30">
        <f t="shared" si="12"/>
        <v>223</v>
      </c>
      <c r="E148" s="30">
        <f>E149</f>
        <v>-23</v>
      </c>
      <c r="F148" s="30">
        <f t="shared" si="12"/>
        <v>200</v>
      </c>
    </row>
    <row r="149" spans="1:6" ht="25.5" customHeight="1" x14ac:dyDescent="0.2">
      <c r="A149" s="12" t="s">
        <v>35</v>
      </c>
      <c r="B149" s="9" t="s">
        <v>181</v>
      </c>
      <c r="C149" s="10">
        <v>240</v>
      </c>
      <c r="D149" s="30">
        <v>223</v>
      </c>
      <c r="E149" s="30">
        <v>-23</v>
      </c>
      <c r="F149" s="30">
        <f>D149+E149</f>
        <v>200</v>
      </c>
    </row>
    <row r="150" spans="1:6" ht="33" customHeight="1" x14ac:dyDescent="0.2">
      <c r="A150" s="11" t="s">
        <v>128</v>
      </c>
      <c r="B150" s="9" t="s">
        <v>129</v>
      </c>
      <c r="C150" s="10" t="s">
        <v>33</v>
      </c>
      <c r="D150" s="30">
        <f>D151</f>
        <v>388.9</v>
      </c>
      <c r="E150" s="30">
        <v>0</v>
      </c>
      <c r="F150" s="30">
        <f>F151</f>
        <v>388.9</v>
      </c>
    </row>
    <row r="151" spans="1:6" ht="27.75" customHeight="1" x14ac:dyDescent="0.2">
      <c r="A151" s="11" t="s">
        <v>59</v>
      </c>
      <c r="B151" s="9" t="s">
        <v>130</v>
      </c>
      <c r="C151" s="10"/>
      <c r="D151" s="30">
        <f>D152+D155</f>
        <v>388.9</v>
      </c>
      <c r="E151" s="30">
        <v>0</v>
      </c>
      <c r="F151" s="30">
        <f>F152+F155</f>
        <v>388.9</v>
      </c>
    </row>
    <row r="152" spans="1:6" ht="24.75" customHeight="1" x14ac:dyDescent="0.2">
      <c r="A152" s="11" t="s">
        <v>208</v>
      </c>
      <c r="B152" s="21" t="s">
        <v>132</v>
      </c>
      <c r="C152" s="10"/>
      <c r="D152" s="30">
        <f t="shared" ref="D152:F153" si="13">D153</f>
        <v>143.9</v>
      </c>
      <c r="E152" s="30">
        <v>0</v>
      </c>
      <c r="F152" s="30">
        <f t="shared" si="13"/>
        <v>143.9</v>
      </c>
    </row>
    <row r="153" spans="1:6" ht="23.25" customHeight="1" x14ac:dyDescent="0.2">
      <c r="A153" s="11" t="s">
        <v>61</v>
      </c>
      <c r="B153" s="21" t="s">
        <v>132</v>
      </c>
      <c r="C153" s="10">
        <v>600</v>
      </c>
      <c r="D153" s="30">
        <f t="shared" si="13"/>
        <v>143.9</v>
      </c>
      <c r="E153" s="30">
        <v>0</v>
      </c>
      <c r="F153" s="30">
        <f t="shared" si="13"/>
        <v>143.9</v>
      </c>
    </row>
    <row r="154" spans="1:6" ht="23.25" customHeight="1" x14ac:dyDescent="0.2">
      <c r="A154" s="11" t="s">
        <v>60</v>
      </c>
      <c r="B154" s="21" t="s">
        <v>132</v>
      </c>
      <c r="C154" s="10">
        <v>630</v>
      </c>
      <c r="D154" s="30">
        <v>143.9</v>
      </c>
      <c r="E154" s="13">
        <v>0</v>
      </c>
      <c r="F154" s="30">
        <v>143.9</v>
      </c>
    </row>
    <row r="155" spans="1:6" ht="22.5" customHeight="1" x14ac:dyDescent="0.2">
      <c r="A155" s="11" t="s">
        <v>54</v>
      </c>
      <c r="B155" s="9" t="s">
        <v>161</v>
      </c>
      <c r="C155" s="10"/>
      <c r="D155" s="30">
        <f t="shared" ref="D155:F156" si="14">D156</f>
        <v>245</v>
      </c>
      <c r="E155" s="30">
        <v>0</v>
      </c>
      <c r="F155" s="30">
        <f t="shared" si="14"/>
        <v>245</v>
      </c>
    </row>
    <row r="156" spans="1:6" ht="25.5" customHeight="1" x14ac:dyDescent="0.2">
      <c r="A156" s="12" t="s">
        <v>76</v>
      </c>
      <c r="B156" s="9" t="s">
        <v>161</v>
      </c>
      <c r="C156" s="10" t="s">
        <v>34</v>
      </c>
      <c r="D156" s="30">
        <f t="shared" si="14"/>
        <v>245</v>
      </c>
      <c r="E156" s="30">
        <v>0</v>
      </c>
      <c r="F156" s="30">
        <f t="shared" si="14"/>
        <v>245</v>
      </c>
    </row>
    <row r="157" spans="1:6" ht="24.75" customHeight="1" x14ac:dyDescent="0.2">
      <c r="A157" s="12" t="s">
        <v>35</v>
      </c>
      <c r="B157" s="9" t="s">
        <v>161</v>
      </c>
      <c r="C157" s="10" t="s">
        <v>36</v>
      </c>
      <c r="D157" s="30">
        <v>245</v>
      </c>
      <c r="E157" s="13">
        <v>0</v>
      </c>
      <c r="F157" s="30">
        <v>245</v>
      </c>
    </row>
    <row r="158" spans="1:6" ht="37.5" customHeight="1" x14ac:dyDescent="0.2">
      <c r="A158" s="76" t="s">
        <v>189</v>
      </c>
      <c r="B158" s="77">
        <v>8400000000</v>
      </c>
      <c r="C158" s="78"/>
      <c r="D158" s="123">
        <f>D159</f>
        <v>1745.8</v>
      </c>
      <c r="E158" s="123">
        <v>0</v>
      </c>
      <c r="F158" s="123">
        <f>F159</f>
        <v>1745.8</v>
      </c>
    </row>
    <row r="159" spans="1:6" ht="19.5" customHeight="1" x14ac:dyDescent="0.2">
      <c r="A159" s="12" t="s">
        <v>81</v>
      </c>
      <c r="B159" s="16">
        <v>8410000000</v>
      </c>
      <c r="C159" s="10"/>
      <c r="D159" s="30">
        <f>D160</f>
        <v>1745.8</v>
      </c>
      <c r="E159" s="30">
        <v>0</v>
      </c>
      <c r="F159" s="30">
        <f>F160</f>
        <v>1745.8</v>
      </c>
    </row>
    <row r="160" spans="1:6" ht="24" customHeight="1" x14ac:dyDescent="0.2">
      <c r="A160" s="12" t="s">
        <v>82</v>
      </c>
      <c r="B160" s="16">
        <v>8410100000</v>
      </c>
      <c r="C160" s="29"/>
      <c r="D160" s="30">
        <f>D161</f>
        <v>1745.8</v>
      </c>
      <c r="E160" s="30">
        <v>0</v>
      </c>
      <c r="F160" s="30">
        <f>F161</f>
        <v>1745.8</v>
      </c>
    </row>
    <row r="161" spans="1:6" ht="24.75" customHeight="1" x14ac:dyDescent="0.2">
      <c r="A161" s="12" t="s">
        <v>54</v>
      </c>
      <c r="B161" s="16">
        <v>8410199990</v>
      </c>
      <c r="C161" s="10"/>
      <c r="D161" s="30">
        <f>D162</f>
        <v>1745.8</v>
      </c>
      <c r="E161" s="30">
        <v>0</v>
      </c>
      <c r="F161" s="30">
        <f>F162</f>
        <v>1745.8</v>
      </c>
    </row>
    <row r="162" spans="1:6" ht="24" customHeight="1" x14ac:dyDescent="0.2">
      <c r="A162" s="12" t="s">
        <v>76</v>
      </c>
      <c r="B162" s="16">
        <v>8410199990</v>
      </c>
      <c r="C162" s="10">
        <v>200</v>
      </c>
      <c r="D162" s="30">
        <f>D163</f>
        <v>1745.8</v>
      </c>
      <c r="E162" s="30">
        <v>0</v>
      </c>
      <c r="F162" s="30">
        <f>F163</f>
        <v>1745.8</v>
      </c>
    </row>
    <row r="163" spans="1:6" ht="26.25" customHeight="1" x14ac:dyDescent="0.2">
      <c r="A163" s="12" t="s">
        <v>35</v>
      </c>
      <c r="B163" s="16">
        <v>8410199990</v>
      </c>
      <c r="C163" s="10">
        <v>240</v>
      </c>
      <c r="D163" s="30">
        <v>1745.8</v>
      </c>
      <c r="E163" s="13">
        <v>0</v>
      </c>
      <c r="F163" s="30">
        <v>1745.8</v>
      </c>
    </row>
    <row r="164" spans="1:6" x14ac:dyDescent="0.2">
      <c r="A164" s="17"/>
      <c r="B164" s="18"/>
      <c r="C164" s="19" t="s">
        <v>79</v>
      </c>
      <c r="D164" s="92">
        <f>D8+D113+D22+D72+D101+D108+D138+D158+D37+D33</f>
        <v>32852.229999999996</v>
      </c>
      <c r="E164" s="92">
        <f>E8+E113+E22+E72+E101+E108+E138+E158+E37+E33</f>
        <v>1.4</v>
      </c>
      <c r="F164" s="92">
        <f>F8+F113+F22+F72+F101+F108+F138+F158+F37+F33</f>
        <v>32853.61</v>
      </c>
    </row>
    <row r="165" spans="1:6" ht="27" customHeight="1" x14ac:dyDescent="0.2">
      <c r="A165" s="5"/>
      <c r="B165" s="5"/>
      <c r="D165" s="15"/>
      <c r="E165" s="75"/>
      <c r="F165" s="36"/>
    </row>
    <row r="166" spans="1:6" x14ac:dyDescent="0.2">
      <c r="A166" s="5"/>
      <c r="B166" s="5"/>
      <c r="D166" s="15"/>
      <c r="E166" s="15"/>
      <c r="F166" s="129"/>
    </row>
    <row r="167" spans="1:6" x14ac:dyDescent="0.2">
      <c r="A167" s="5"/>
      <c r="B167" s="5"/>
      <c r="D167" s="20"/>
      <c r="F167" s="128"/>
    </row>
    <row r="168" spans="1:6" x14ac:dyDescent="0.2">
      <c r="A168" s="5"/>
      <c r="B168" s="5"/>
      <c r="D168" s="15"/>
    </row>
    <row r="169" spans="1:6" ht="26.25" customHeight="1" x14ac:dyDescent="0.2">
      <c r="A169" s="5"/>
      <c r="B169" s="5"/>
    </row>
    <row r="170" spans="1:6" ht="26.25" customHeight="1" x14ac:dyDescent="0.2">
      <c r="A170" s="5"/>
      <c r="B170" s="5"/>
    </row>
    <row r="171" spans="1:6" ht="43.5" customHeight="1" x14ac:dyDescent="0.2">
      <c r="A171" s="5"/>
      <c r="B171" s="5"/>
    </row>
    <row r="172" spans="1:6" x14ac:dyDescent="0.2">
      <c r="A172" s="5"/>
      <c r="B172" s="5"/>
    </row>
    <row r="173" spans="1:6" x14ac:dyDescent="0.2">
      <c r="A173" s="5"/>
      <c r="B173" s="5"/>
    </row>
    <row r="174" spans="1:6" x14ac:dyDescent="0.2">
      <c r="A174" s="5"/>
      <c r="B174" s="5"/>
    </row>
    <row r="175" spans="1:6" ht="30" customHeight="1" x14ac:dyDescent="0.2">
      <c r="A175" s="5"/>
      <c r="B175" s="5"/>
    </row>
    <row r="176" spans="1:6" ht="15" customHeight="1" x14ac:dyDescent="0.2">
      <c r="A176" s="5"/>
      <c r="B176" s="5"/>
    </row>
    <row r="177" spans="1:2" ht="31.5" customHeight="1" x14ac:dyDescent="0.2">
      <c r="A177" s="5"/>
      <c r="B177" s="5"/>
    </row>
    <row r="178" spans="1:2" ht="32.25" customHeight="1" x14ac:dyDescent="0.2">
      <c r="A178" s="5"/>
      <c r="B178" s="5"/>
    </row>
    <row r="179" spans="1:2" x14ac:dyDescent="0.2">
      <c r="A179" s="5"/>
      <c r="B179" s="5"/>
    </row>
  </sheetData>
  <autoFilter ref="A7:F164"/>
  <mergeCells count="4">
    <mergeCell ref="C3:D3"/>
    <mergeCell ref="E3:F3"/>
    <mergeCell ref="A4:F5"/>
    <mergeCell ref="E1:F1"/>
  </mergeCells>
  <pageMargins left="0" right="0" top="0" bottom="0" header="0" footer="0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4"/>
  <sheetViews>
    <sheetView zoomScaleNormal="100" workbookViewId="0">
      <selection activeCell="G1" sqref="G1:H1"/>
    </sheetView>
  </sheetViews>
  <sheetFormatPr defaultRowHeight="11.25" x14ac:dyDescent="0.2"/>
  <cols>
    <col min="1" max="1" width="50.42578125" style="2" customWidth="1"/>
    <col min="2" max="2" width="5.42578125" style="27" customWidth="1"/>
    <col min="3" max="3" width="5.28515625" style="27" customWidth="1"/>
    <col min="4" max="4" width="10.5703125" style="4" hidden="1" customWidth="1"/>
    <col min="5" max="5" width="7.140625" style="28" hidden="1" customWidth="1"/>
    <col min="6" max="6" width="17.28515625" style="27" customWidth="1"/>
    <col min="7" max="7" width="9.42578125" style="28" bestFit="1" customWidth="1"/>
    <col min="8" max="8" width="16" style="28" customWidth="1"/>
    <col min="9" max="16384" width="9.140625" style="28"/>
  </cols>
  <sheetData>
    <row r="1" spans="1:8" ht="47.25" customHeight="1" x14ac:dyDescent="0.2">
      <c r="G1" s="133" t="s">
        <v>299</v>
      </c>
      <c r="H1" s="133"/>
    </row>
    <row r="3" spans="1:8" ht="44.25" customHeight="1" x14ac:dyDescent="0.2">
      <c r="E3" s="133"/>
      <c r="F3" s="133"/>
      <c r="G3" s="133" t="s">
        <v>203</v>
      </c>
      <c r="H3" s="133"/>
    </row>
    <row r="4" spans="1:8" ht="45" customHeight="1" x14ac:dyDescent="0.2">
      <c r="A4" s="135" t="s">
        <v>184</v>
      </c>
      <c r="B4" s="135"/>
      <c r="C4" s="135"/>
      <c r="D4" s="135"/>
      <c r="E4" s="135"/>
      <c r="F4" s="135"/>
      <c r="G4" s="135"/>
      <c r="H4" s="135"/>
    </row>
    <row r="5" spans="1:8" ht="21" customHeight="1" x14ac:dyDescent="0.2"/>
    <row r="6" spans="1:8" x14ac:dyDescent="0.2">
      <c r="H6" s="27" t="s">
        <v>89</v>
      </c>
    </row>
    <row r="7" spans="1:8" ht="81" customHeight="1" x14ac:dyDescent="0.2">
      <c r="A7" s="7" t="s">
        <v>0</v>
      </c>
      <c r="B7" s="7" t="s">
        <v>1</v>
      </c>
      <c r="C7" s="7" t="s">
        <v>2</v>
      </c>
      <c r="D7" s="40" t="s">
        <v>3</v>
      </c>
      <c r="E7" s="7" t="s">
        <v>4</v>
      </c>
      <c r="F7" s="39" t="s">
        <v>291</v>
      </c>
      <c r="G7" s="33" t="s">
        <v>191</v>
      </c>
      <c r="H7" s="115" t="s">
        <v>192</v>
      </c>
    </row>
    <row r="8" spans="1:8" ht="20.25" customHeight="1" x14ac:dyDescent="0.2">
      <c r="A8" s="62" t="s">
        <v>5</v>
      </c>
      <c r="B8" s="49">
        <v>1</v>
      </c>
      <c r="C8" s="24"/>
      <c r="D8" s="9"/>
      <c r="E8" s="24"/>
      <c r="F8" s="38">
        <f>'расходы 2019'!F8</f>
        <v>18233.3</v>
      </c>
      <c r="G8" s="31">
        <f>H8-F8</f>
        <v>1.3699999999989814</v>
      </c>
      <c r="H8" s="117">
        <f>'расходы 2019'!H8</f>
        <v>18234.669999999998</v>
      </c>
    </row>
    <row r="9" spans="1:8" ht="22.5" customHeight="1" x14ac:dyDescent="0.2">
      <c r="A9" s="8" t="s">
        <v>6</v>
      </c>
      <c r="B9" s="63">
        <v>1</v>
      </c>
      <c r="C9" s="63">
        <v>2</v>
      </c>
      <c r="D9" s="9" t="s">
        <v>33</v>
      </c>
      <c r="E9" s="29" t="s">
        <v>33</v>
      </c>
      <c r="F9" s="87">
        <f>F10</f>
        <v>1875</v>
      </c>
      <c r="G9" s="26">
        <v>0</v>
      </c>
      <c r="H9" s="87">
        <f>'расходы 2019'!H9</f>
        <v>1875</v>
      </c>
    </row>
    <row r="10" spans="1:8" ht="36.75" hidden="1" customHeight="1" x14ac:dyDescent="0.2">
      <c r="A10" s="11" t="s">
        <v>96</v>
      </c>
      <c r="B10" s="63">
        <v>1</v>
      </c>
      <c r="C10" s="63">
        <v>2</v>
      </c>
      <c r="D10" s="9" t="s">
        <v>93</v>
      </c>
      <c r="E10" s="29" t="s">
        <v>33</v>
      </c>
      <c r="F10" s="87">
        <f>F11</f>
        <v>1875</v>
      </c>
      <c r="G10" s="26"/>
      <c r="H10" s="87"/>
    </row>
    <row r="11" spans="1:8" ht="35.25" hidden="1" customHeight="1" x14ac:dyDescent="0.2">
      <c r="A11" s="11" t="s">
        <v>72</v>
      </c>
      <c r="B11" s="63">
        <v>1</v>
      </c>
      <c r="C11" s="63">
        <v>2</v>
      </c>
      <c r="D11" s="9" t="s">
        <v>94</v>
      </c>
      <c r="E11" s="29"/>
      <c r="F11" s="87">
        <f>+F12</f>
        <v>1875</v>
      </c>
      <c r="G11" s="26"/>
      <c r="H11" s="87"/>
    </row>
    <row r="12" spans="1:8" ht="18.75" hidden="1" customHeight="1" x14ac:dyDescent="0.2">
      <c r="A12" s="11" t="s">
        <v>51</v>
      </c>
      <c r="B12" s="63">
        <v>1</v>
      </c>
      <c r="C12" s="63">
        <v>2</v>
      </c>
      <c r="D12" s="9" t="s">
        <v>95</v>
      </c>
      <c r="E12" s="29" t="s">
        <v>33</v>
      </c>
      <c r="F12" s="87">
        <f>F13</f>
        <v>1875</v>
      </c>
      <c r="G12" s="26"/>
      <c r="H12" s="87"/>
    </row>
    <row r="13" spans="1:8" ht="47.25" hidden="1" customHeight="1" x14ac:dyDescent="0.2">
      <c r="A13" s="12" t="s">
        <v>37</v>
      </c>
      <c r="B13" s="63">
        <v>1</v>
      </c>
      <c r="C13" s="63">
        <v>2</v>
      </c>
      <c r="D13" s="9" t="s">
        <v>95</v>
      </c>
      <c r="E13" s="29" t="s">
        <v>38</v>
      </c>
      <c r="F13" s="87">
        <f>F14</f>
        <v>1875</v>
      </c>
      <c r="G13" s="26"/>
      <c r="H13" s="87"/>
    </row>
    <row r="14" spans="1:8" ht="25.5" hidden="1" customHeight="1" x14ac:dyDescent="0.2">
      <c r="A14" s="12" t="s">
        <v>41</v>
      </c>
      <c r="B14" s="63">
        <v>1</v>
      </c>
      <c r="C14" s="63">
        <v>2</v>
      </c>
      <c r="D14" s="9" t="s">
        <v>95</v>
      </c>
      <c r="E14" s="29" t="s">
        <v>42</v>
      </c>
      <c r="F14" s="87">
        <v>1875</v>
      </c>
      <c r="G14" s="26"/>
      <c r="H14" s="87"/>
    </row>
    <row r="15" spans="1:8" ht="38.25" customHeight="1" x14ac:dyDescent="0.2">
      <c r="A15" s="12" t="s">
        <v>7</v>
      </c>
      <c r="B15" s="63">
        <v>1</v>
      </c>
      <c r="C15" s="63">
        <v>4</v>
      </c>
      <c r="D15" s="9"/>
      <c r="E15" s="29"/>
      <c r="F15" s="26">
        <f>'расходы 2019'!F15</f>
        <v>10423.209999999999</v>
      </c>
      <c r="G15" s="26">
        <v>0</v>
      </c>
      <c r="H15" s="26">
        <f>'расходы 2019'!H15</f>
        <v>10423.200000000001</v>
      </c>
    </row>
    <row r="16" spans="1:8" ht="33.75" hidden="1" customHeight="1" x14ac:dyDescent="0.2">
      <c r="A16" s="11" t="s">
        <v>96</v>
      </c>
      <c r="B16" s="63">
        <v>1</v>
      </c>
      <c r="C16" s="63">
        <v>4</v>
      </c>
      <c r="D16" s="9" t="s">
        <v>93</v>
      </c>
      <c r="E16" s="29" t="s">
        <v>33</v>
      </c>
      <c r="F16" s="87">
        <f>F17</f>
        <v>10441</v>
      </c>
      <c r="G16" s="26"/>
      <c r="H16" s="87"/>
    </row>
    <row r="17" spans="1:8" ht="33.75" hidden="1" customHeight="1" x14ac:dyDescent="0.2">
      <c r="A17" s="11" t="s">
        <v>73</v>
      </c>
      <c r="B17" s="63">
        <v>1</v>
      </c>
      <c r="C17" s="63">
        <v>4</v>
      </c>
      <c r="D17" s="9" t="s">
        <v>94</v>
      </c>
      <c r="E17" s="29"/>
      <c r="F17" s="87">
        <f t="shared" ref="F17:F19" si="0">F18</f>
        <v>10441</v>
      </c>
      <c r="G17" s="26"/>
      <c r="H17" s="87"/>
    </row>
    <row r="18" spans="1:8" ht="11.25" hidden="1" customHeight="1" x14ac:dyDescent="0.2">
      <c r="A18" s="11" t="s">
        <v>25</v>
      </c>
      <c r="B18" s="63">
        <v>1</v>
      </c>
      <c r="C18" s="63">
        <v>4</v>
      </c>
      <c r="D18" s="9" t="s">
        <v>97</v>
      </c>
      <c r="E18" s="29" t="s">
        <v>33</v>
      </c>
      <c r="F18" s="87">
        <f t="shared" si="0"/>
        <v>10441</v>
      </c>
      <c r="G18" s="26"/>
      <c r="H18" s="87"/>
    </row>
    <row r="19" spans="1:8" ht="45" hidden="1" customHeight="1" x14ac:dyDescent="0.2">
      <c r="A19" s="12" t="s">
        <v>37</v>
      </c>
      <c r="B19" s="63">
        <v>1</v>
      </c>
      <c r="C19" s="63">
        <v>4</v>
      </c>
      <c r="D19" s="9" t="s">
        <v>97</v>
      </c>
      <c r="E19" s="29" t="s">
        <v>38</v>
      </c>
      <c r="F19" s="87">
        <f t="shared" si="0"/>
        <v>10441</v>
      </c>
      <c r="G19" s="26"/>
      <c r="H19" s="87"/>
    </row>
    <row r="20" spans="1:8" ht="22.5" hidden="1" x14ac:dyDescent="0.2">
      <c r="A20" s="12" t="s">
        <v>41</v>
      </c>
      <c r="B20" s="63">
        <v>1</v>
      </c>
      <c r="C20" s="63">
        <v>4</v>
      </c>
      <c r="D20" s="9" t="s">
        <v>97</v>
      </c>
      <c r="E20" s="29" t="s">
        <v>42</v>
      </c>
      <c r="F20" s="87">
        <v>10441</v>
      </c>
      <c r="G20" s="26"/>
      <c r="H20" s="87"/>
    </row>
    <row r="21" spans="1:8" ht="38.25" customHeight="1" x14ac:dyDescent="0.2">
      <c r="A21" s="12" t="s">
        <v>63</v>
      </c>
      <c r="B21" s="63">
        <v>1</v>
      </c>
      <c r="C21" s="63">
        <v>6</v>
      </c>
      <c r="D21" s="9"/>
      <c r="E21" s="29"/>
      <c r="F21" s="87">
        <f>'расходы 2019'!F21</f>
        <v>20.900000000000002</v>
      </c>
      <c r="G21" s="26">
        <v>0</v>
      </c>
      <c r="H21" s="87">
        <f>'расходы 2019'!H21</f>
        <v>20.900000000000002</v>
      </c>
    </row>
    <row r="22" spans="1:8" ht="38.25" hidden="1" customHeight="1" x14ac:dyDescent="0.2">
      <c r="A22" s="11" t="s">
        <v>96</v>
      </c>
      <c r="B22" s="63">
        <v>1</v>
      </c>
      <c r="C22" s="63">
        <v>6</v>
      </c>
      <c r="D22" s="9" t="s">
        <v>93</v>
      </c>
      <c r="E22" s="29"/>
      <c r="F22" s="87">
        <f>F23</f>
        <v>0.6</v>
      </c>
      <c r="G22" s="26"/>
      <c r="H22" s="87"/>
    </row>
    <row r="23" spans="1:8" ht="38.25" hidden="1" customHeight="1" x14ac:dyDescent="0.2">
      <c r="A23" s="11" t="s">
        <v>73</v>
      </c>
      <c r="B23" s="63">
        <v>1</v>
      </c>
      <c r="C23" s="63">
        <v>6</v>
      </c>
      <c r="D23" s="9" t="s">
        <v>94</v>
      </c>
      <c r="E23" s="29"/>
      <c r="F23" s="87">
        <f>F24</f>
        <v>0.6</v>
      </c>
      <c r="G23" s="26"/>
      <c r="H23" s="87"/>
    </row>
    <row r="24" spans="1:8" ht="50.25" hidden="1" customHeight="1" x14ac:dyDescent="0.2">
      <c r="A24" s="12" t="s">
        <v>62</v>
      </c>
      <c r="B24" s="63">
        <v>1</v>
      </c>
      <c r="C24" s="63">
        <v>6</v>
      </c>
      <c r="D24" s="9" t="s">
        <v>98</v>
      </c>
      <c r="E24" s="29"/>
      <c r="F24" s="87">
        <f>F25</f>
        <v>0.6</v>
      </c>
      <c r="G24" s="26"/>
      <c r="H24" s="87"/>
    </row>
    <row r="25" spans="1:8" ht="15" hidden="1" customHeight="1" x14ac:dyDescent="0.2">
      <c r="A25" s="12" t="s">
        <v>49</v>
      </c>
      <c r="B25" s="63"/>
      <c r="C25" s="63"/>
      <c r="D25" s="9" t="s">
        <v>98</v>
      </c>
      <c r="E25" s="29">
        <v>500</v>
      </c>
      <c r="F25" s="87">
        <f>F26</f>
        <v>0.6</v>
      </c>
      <c r="G25" s="26"/>
      <c r="H25" s="87"/>
    </row>
    <row r="26" spans="1:8" ht="15.75" hidden="1" customHeight="1" x14ac:dyDescent="0.2">
      <c r="A26" s="12" t="s">
        <v>32</v>
      </c>
      <c r="B26" s="63">
        <v>1</v>
      </c>
      <c r="C26" s="63">
        <v>6</v>
      </c>
      <c r="D26" s="9" t="s">
        <v>98</v>
      </c>
      <c r="E26" s="29">
        <v>540</v>
      </c>
      <c r="F26" s="87">
        <v>0.6</v>
      </c>
      <c r="G26" s="26"/>
      <c r="H26" s="87"/>
    </row>
    <row r="27" spans="1:8" ht="18" hidden="1" customHeight="1" x14ac:dyDescent="0.2">
      <c r="A27" s="11" t="s">
        <v>50</v>
      </c>
      <c r="B27" s="63">
        <v>1</v>
      </c>
      <c r="C27" s="63">
        <v>6</v>
      </c>
      <c r="D27" s="9" t="s">
        <v>92</v>
      </c>
      <c r="E27" s="29"/>
      <c r="F27" s="87">
        <f>F28</f>
        <v>20.3</v>
      </c>
      <c r="G27" s="26"/>
      <c r="H27" s="87"/>
    </row>
    <row r="28" spans="1:8" ht="24" hidden="1" customHeight="1" x14ac:dyDescent="0.2">
      <c r="A28" s="11" t="s">
        <v>178</v>
      </c>
      <c r="B28" s="63">
        <v>1</v>
      </c>
      <c r="C28" s="63">
        <v>6</v>
      </c>
      <c r="D28" s="9" t="s">
        <v>99</v>
      </c>
      <c r="E28" s="29"/>
      <c r="F28" s="87">
        <f>F29</f>
        <v>20.3</v>
      </c>
      <c r="G28" s="26"/>
      <c r="H28" s="87"/>
    </row>
    <row r="29" spans="1:8" ht="45" hidden="1" customHeight="1" x14ac:dyDescent="0.2">
      <c r="A29" s="12" t="s">
        <v>62</v>
      </c>
      <c r="B29" s="63">
        <v>1</v>
      </c>
      <c r="C29" s="63">
        <v>6</v>
      </c>
      <c r="D29" s="9" t="s">
        <v>100</v>
      </c>
      <c r="E29" s="29"/>
      <c r="F29" s="87">
        <f t="shared" ref="F29:F30" si="1">F30</f>
        <v>20.3</v>
      </c>
      <c r="G29" s="26"/>
      <c r="H29" s="87"/>
    </row>
    <row r="30" spans="1:8" ht="11.25" hidden="1" customHeight="1" x14ac:dyDescent="0.2">
      <c r="A30" s="12" t="s">
        <v>49</v>
      </c>
      <c r="B30" s="63">
        <v>1</v>
      </c>
      <c r="C30" s="63">
        <v>6</v>
      </c>
      <c r="D30" s="9" t="s">
        <v>100</v>
      </c>
      <c r="E30" s="29">
        <v>500</v>
      </c>
      <c r="F30" s="87">
        <f t="shared" si="1"/>
        <v>20.3</v>
      </c>
      <c r="G30" s="26"/>
      <c r="H30" s="87"/>
    </row>
    <row r="31" spans="1:8" ht="11.25" hidden="1" customHeight="1" x14ac:dyDescent="0.2">
      <c r="A31" s="12" t="s">
        <v>32</v>
      </c>
      <c r="B31" s="63">
        <v>1</v>
      </c>
      <c r="C31" s="63">
        <v>6</v>
      </c>
      <c r="D31" s="9" t="s">
        <v>100</v>
      </c>
      <c r="E31" s="29">
        <v>540</v>
      </c>
      <c r="F31" s="87">
        <v>20.3</v>
      </c>
      <c r="G31" s="26"/>
      <c r="H31" s="87"/>
    </row>
    <row r="32" spans="1:8" ht="11.25" customHeight="1" x14ac:dyDescent="0.2">
      <c r="A32" s="8" t="s">
        <v>8</v>
      </c>
      <c r="B32" s="63">
        <v>1</v>
      </c>
      <c r="C32" s="63">
        <v>11</v>
      </c>
      <c r="D32" s="9"/>
      <c r="E32" s="29" t="s">
        <v>33</v>
      </c>
      <c r="F32" s="87">
        <f>'расходы 2019'!F32</f>
        <v>50</v>
      </c>
      <c r="G32" s="26">
        <v>0</v>
      </c>
      <c r="H32" s="87">
        <f>'расходы 2019'!H32</f>
        <v>50</v>
      </c>
    </row>
    <row r="33" spans="1:8" ht="12.75" hidden="1" customHeight="1" x14ac:dyDescent="0.2">
      <c r="A33" s="11" t="s">
        <v>50</v>
      </c>
      <c r="B33" s="63">
        <v>1</v>
      </c>
      <c r="C33" s="63">
        <v>11</v>
      </c>
      <c r="D33" s="9" t="s">
        <v>92</v>
      </c>
      <c r="E33" s="29" t="s">
        <v>33</v>
      </c>
      <c r="F33" s="87">
        <f t="shared" ref="F33:F36" si="2">F34</f>
        <v>50</v>
      </c>
      <c r="G33" s="26"/>
      <c r="H33" s="87"/>
    </row>
    <row r="34" spans="1:8" ht="26.25" hidden="1" customHeight="1" x14ac:dyDescent="0.2">
      <c r="A34" s="11" t="s">
        <v>74</v>
      </c>
      <c r="B34" s="63">
        <v>1</v>
      </c>
      <c r="C34" s="63">
        <v>11</v>
      </c>
      <c r="D34" s="9" t="s">
        <v>101</v>
      </c>
      <c r="E34" s="29" t="s">
        <v>33</v>
      </c>
      <c r="F34" s="87">
        <f>F35</f>
        <v>50</v>
      </c>
      <c r="G34" s="26"/>
      <c r="H34" s="87"/>
    </row>
    <row r="35" spans="1:8" ht="12" hidden="1" customHeight="1" x14ac:dyDescent="0.2">
      <c r="A35" s="11" t="s">
        <v>91</v>
      </c>
      <c r="B35" s="63">
        <v>1</v>
      </c>
      <c r="C35" s="63">
        <v>11</v>
      </c>
      <c r="D35" s="9" t="s">
        <v>102</v>
      </c>
      <c r="E35" s="29"/>
      <c r="F35" s="87">
        <f t="shared" si="2"/>
        <v>50</v>
      </c>
      <c r="G35" s="26"/>
      <c r="H35" s="87"/>
    </row>
    <row r="36" spans="1:8" ht="11.25" hidden="1" customHeight="1" x14ac:dyDescent="0.2">
      <c r="A36" s="12" t="s">
        <v>43</v>
      </c>
      <c r="B36" s="63">
        <v>1</v>
      </c>
      <c r="C36" s="63">
        <v>11</v>
      </c>
      <c r="D36" s="9" t="s">
        <v>102</v>
      </c>
      <c r="E36" s="29" t="s">
        <v>44</v>
      </c>
      <c r="F36" s="87">
        <f t="shared" si="2"/>
        <v>50</v>
      </c>
      <c r="G36" s="26"/>
      <c r="H36" s="87"/>
    </row>
    <row r="37" spans="1:8" hidden="1" x14ac:dyDescent="0.2">
      <c r="A37" s="12" t="s">
        <v>28</v>
      </c>
      <c r="B37" s="63">
        <v>1</v>
      </c>
      <c r="C37" s="63">
        <v>11</v>
      </c>
      <c r="D37" s="9" t="s">
        <v>102</v>
      </c>
      <c r="E37" s="29" t="s">
        <v>22</v>
      </c>
      <c r="F37" s="87">
        <v>50</v>
      </c>
      <c r="G37" s="26"/>
      <c r="H37" s="87"/>
    </row>
    <row r="38" spans="1:8" ht="11.25" customHeight="1" x14ac:dyDescent="0.2">
      <c r="A38" s="8" t="s">
        <v>9</v>
      </c>
      <c r="B38" s="63">
        <v>1</v>
      </c>
      <c r="C38" s="63">
        <v>13</v>
      </c>
      <c r="D38" s="9" t="s">
        <v>33</v>
      </c>
      <c r="E38" s="29" t="s">
        <v>33</v>
      </c>
      <c r="F38" s="26">
        <f>'расходы 2019'!F38</f>
        <v>5864.1900000000005</v>
      </c>
      <c r="G38" s="26">
        <f>H38-F38</f>
        <v>1.3799999999991996</v>
      </c>
      <c r="H38" s="26">
        <f>'расходы 2019'!H38</f>
        <v>5865.57</v>
      </c>
    </row>
    <row r="39" spans="1:8" ht="22.5" hidden="1" customHeight="1" x14ac:dyDescent="0.2">
      <c r="A39" s="11" t="s">
        <v>96</v>
      </c>
      <c r="B39" s="63">
        <v>1</v>
      </c>
      <c r="C39" s="63">
        <v>13</v>
      </c>
      <c r="D39" s="9" t="s">
        <v>93</v>
      </c>
      <c r="E39" s="29" t="s">
        <v>33</v>
      </c>
      <c r="F39" s="87">
        <f>F40</f>
        <v>4915.6899999999996</v>
      </c>
      <c r="G39" s="26"/>
      <c r="H39" s="87">
        <f>H40</f>
        <v>4915.6899999999996</v>
      </c>
    </row>
    <row r="40" spans="1:8" ht="35.25" hidden="1" customHeight="1" x14ac:dyDescent="0.2">
      <c r="A40" s="11" t="s">
        <v>72</v>
      </c>
      <c r="B40" s="63">
        <v>1</v>
      </c>
      <c r="C40" s="63">
        <v>2</v>
      </c>
      <c r="D40" s="9" t="s">
        <v>94</v>
      </c>
      <c r="E40" s="29" t="s">
        <v>33</v>
      </c>
      <c r="F40" s="87">
        <f>F41+F48</f>
        <v>4915.6899999999996</v>
      </c>
      <c r="G40" s="26"/>
      <c r="H40" s="87">
        <f>H41+H48</f>
        <v>4915.6899999999996</v>
      </c>
    </row>
    <row r="41" spans="1:8" ht="25.5" hidden="1" customHeight="1" x14ac:dyDescent="0.2">
      <c r="A41" s="11" t="s">
        <v>54</v>
      </c>
      <c r="B41" s="63">
        <v>1</v>
      </c>
      <c r="C41" s="63">
        <v>13</v>
      </c>
      <c r="D41" s="9" t="s">
        <v>104</v>
      </c>
      <c r="E41" s="29"/>
      <c r="F41" s="87">
        <f>F44+F42+F46</f>
        <v>4868.29</v>
      </c>
      <c r="G41" s="26"/>
      <c r="H41" s="87">
        <f>H44+H42+H46</f>
        <v>4868.29</v>
      </c>
    </row>
    <row r="42" spans="1:8" ht="47.25" hidden="1" customHeight="1" x14ac:dyDescent="0.2">
      <c r="A42" s="12" t="s">
        <v>37</v>
      </c>
      <c r="B42" s="63">
        <v>1</v>
      </c>
      <c r="C42" s="63">
        <v>13</v>
      </c>
      <c r="D42" s="9" t="s">
        <v>104</v>
      </c>
      <c r="E42" s="29" t="s">
        <v>38</v>
      </c>
      <c r="F42" s="87">
        <f>F43</f>
        <v>4688</v>
      </c>
      <c r="G42" s="26"/>
      <c r="H42" s="87">
        <f>H43</f>
        <v>4688</v>
      </c>
    </row>
    <row r="43" spans="1:8" ht="14.25" hidden="1" customHeight="1" x14ac:dyDescent="0.2">
      <c r="A43" s="12" t="s">
        <v>39</v>
      </c>
      <c r="B43" s="63">
        <v>1</v>
      </c>
      <c r="C43" s="63">
        <v>13</v>
      </c>
      <c r="D43" s="9" t="s">
        <v>104</v>
      </c>
      <c r="E43" s="29" t="s">
        <v>40</v>
      </c>
      <c r="F43" s="87">
        <v>4688</v>
      </c>
      <c r="G43" s="26"/>
      <c r="H43" s="87">
        <v>4688</v>
      </c>
    </row>
    <row r="44" spans="1:8" ht="22.5" hidden="1" customHeight="1" x14ac:dyDescent="0.2">
      <c r="A44" s="12" t="s">
        <v>76</v>
      </c>
      <c r="B44" s="63">
        <v>1</v>
      </c>
      <c r="C44" s="63">
        <v>13</v>
      </c>
      <c r="D44" s="9" t="s">
        <v>104</v>
      </c>
      <c r="E44" s="29" t="s">
        <v>34</v>
      </c>
      <c r="F44" s="87">
        <f>F45</f>
        <v>123.69</v>
      </c>
      <c r="G44" s="26"/>
      <c r="H44" s="87">
        <f>H45</f>
        <v>123.69</v>
      </c>
    </row>
    <row r="45" spans="1:8" ht="22.5" hidden="1" x14ac:dyDescent="0.2">
      <c r="A45" s="12" t="s">
        <v>35</v>
      </c>
      <c r="B45" s="63">
        <v>1</v>
      </c>
      <c r="C45" s="63">
        <v>13</v>
      </c>
      <c r="D45" s="9" t="s">
        <v>104</v>
      </c>
      <c r="E45" s="29" t="s">
        <v>36</v>
      </c>
      <c r="F45" s="87">
        <v>123.69</v>
      </c>
      <c r="G45" s="26"/>
      <c r="H45" s="87">
        <v>123.69</v>
      </c>
    </row>
    <row r="46" spans="1:8" hidden="1" x14ac:dyDescent="0.2">
      <c r="A46" s="12" t="s">
        <v>43</v>
      </c>
      <c r="B46" s="63">
        <v>1</v>
      </c>
      <c r="C46" s="63">
        <v>13</v>
      </c>
      <c r="D46" s="9" t="s">
        <v>104</v>
      </c>
      <c r="E46" s="29" t="s">
        <v>44</v>
      </c>
      <c r="F46" s="87">
        <f>F47</f>
        <v>56.6</v>
      </c>
      <c r="G46" s="26"/>
      <c r="H46" s="87">
        <f>H47</f>
        <v>56.6</v>
      </c>
    </row>
    <row r="47" spans="1:8" hidden="1" x14ac:dyDescent="0.2">
      <c r="A47" s="12" t="s">
        <v>45</v>
      </c>
      <c r="B47" s="63">
        <v>1</v>
      </c>
      <c r="C47" s="63">
        <v>13</v>
      </c>
      <c r="D47" s="9" t="s">
        <v>104</v>
      </c>
      <c r="E47" s="29" t="s">
        <v>46</v>
      </c>
      <c r="F47" s="87">
        <v>56.6</v>
      </c>
      <c r="G47" s="26"/>
      <c r="H47" s="87">
        <v>56.6</v>
      </c>
    </row>
    <row r="48" spans="1:8" hidden="1" x14ac:dyDescent="0.2">
      <c r="A48" s="1" t="s">
        <v>53</v>
      </c>
      <c r="B48" s="63">
        <v>1</v>
      </c>
      <c r="C48" s="63">
        <v>13</v>
      </c>
      <c r="D48" s="9" t="s">
        <v>103</v>
      </c>
      <c r="E48" s="29"/>
      <c r="F48" s="87">
        <f>F49</f>
        <v>47.4</v>
      </c>
      <c r="G48" s="26"/>
      <c r="H48" s="87">
        <f>H49</f>
        <v>47.4</v>
      </c>
    </row>
    <row r="49" spans="1:8" hidden="1" x14ac:dyDescent="0.2">
      <c r="A49" s="12" t="s">
        <v>43</v>
      </c>
      <c r="B49" s="63">
        <v>1</v>
      </c>
      <c r="C49" s="63">
        <v>13</v>
      </c>
      <c r="D49" s="9" t="s">
        <v>103</v>
      </c>
      <c r="E49" s="29" t="s">
        <v>44</v>
      </c>
      <c r="F49" s="87">
        <f>F50</f>
        <v>47.4</v>
      </c>
      <c r="G49" s="26"/>
      <c r="H49" s="87">
        <f>H50</f>
        <v>47.4</v>
      </c>
    </row>
    <row r="50" spans="1:8" hidden="1" x14ac:dyDescent="0.2">
      <c r="A50" s="12" t="s">
        <v>45</v>
      </c>
      <c r="B50" s="63">
        <v>1</v>
      </c>
      <c r="C50" s="63">
        <v>13</v>
      </c>
      <c r="D50" s="9" t="s">
        <v>103</v>
      </c>
      <c r="E50" s="29" t="s">
        <v>46</v>
      </c>
      <c r="F50" s="87">
        <v>47.4</v>
      </c>
      <c r="G50" s="26"/>
      <c r="H50" s="87">
        <v>47.4</v>
      </c>
    </row>
    <row r="51" spans="1:8" ht="29.25" hidden="1" customHeight="1" x14ac:dyDescent="0.2">
      <c r="A51" s="12" t="s">
        <v>106</v>
      </c>
      <c r="B51" s="63">
        <v>1</v>
      </c>
      <c r="C51" s="63">
        <v>13</v>
      </c>
      <c r="D51" s="9" t="s">
        <v>105</v>
      </c>
      <c r="E51" s="29"/>
      <c r="F51" s="87">
        <f>F52</f>
        <v>928.7</v>
      </c>
      <c r="G51" s="26"/>
      <c r="H51" s="87">
        <f>H52</f>
        <v>928.7</v>
      </c>
    </row>
    <row r="52" spans="1:8" ht="35.25" hidden="1" customHeight="1" x14ac:dyDescent="0.2">
      <c r="A52" s="12" t="s">
        <v>75</v>
      </c>
      <c r="B52" s="63">
        <v>1</v>
      </c>
      <c r="C52" s="63">
        <v>13</v>
      </c>
      <c r="D52" s="9" t="s">
        <v>107</v>
      </c>
      <c r="E52" s="29"/>
      <c r="F52" s="87">
        <f>F53</f>
        <v>928.7</v>
      </c>
      <c r="G52" s="26"/>
      <c r="H52" s="87">
        <f>H53</f>
        <v>928.7</v>
      </c>
    </row>
    <row r="53" spans="1:8" ht="23.25" hidden="1" customHeight="1" x14ac:dyDescent="0.2">
      <c r="A53" s="12" t="s">
        <v>54</v>
      </c>
      <c r="B53" s="63">
        <v>1</v>
      </c>
      <c r="C53" s="63">
        <v>13</v>
      </c>
      <c r="D53" s="9" t="s">
        <v>108</v>
      </c>
      <c r="E53" s="29"/>
      <c r="F53" s="87">
        <f>F54+F56</f>
        <v>928.7</v>
      </c>
      <c r="G53" s="26"/>
      <c r="H53" s="87">
        <f>H54+H56</f>
        <v>928.7</v>
      </c>
    </row>
    <row r="54" spans="1:8" ht="22.5" hidden="1" x14ac:dyDescent="0.2">
      <c r="A54" s="12" t="s">
        <v>76</v>
      </c>
      <c r="B54" s="63">
        <v>1</v>
      </c>
      <c r="C54" s="63">
        <v>13</v>
      </c>
      <c r="D54" s="9" t="s">
        <v>108</v>
      </c>
      <c r="E54" s="29" t="s">
        <v>34</v>
      </c>
      <c r="F54" s="87">
        <f>F55</f>
        <v>900.7</v>
      </c>
      <c r="G54" s="26"/>
      <c r="H54" s="87">
        <f>H55</f>
        <v>900.7</v>
      </c>
    </row>
    <row r="55" spans="1:8" ht="22.5" hidden="1" x14ac:dyDescent="0.2">
      <c r="A55" s="12" t="s">
        <v>35</v>
      </c>
      <c r="B55" s="63">
        <v>1</v>
      </c>
      <c r="C55" s="63">
        <v>13</v>
      </c>
      <c r="D55" s="9" t="s">
        <v>108</v>
      </c>
      <c r="E55" s="29" t="s">
        <v>36</v>
      </c>
      <c r="F55" s="87">
        <v>900.7</v>
      </c>
      <c r="G55" s="26"/>
      <c r="H55" s="87">
        <v>900.7</v>
      </c>
    </row>
    <row r="56" spans="1:8" hidden="1" x14ac:dyDescent="0.2">
      <c r="A56" s="12" t="s">
        <v>43</v>
      </c>
      <c r="B56" s="63">
        <v>1</v>
      </c>
      <c r="C56" s="63">
        <v>13</v>
      </c>
      <c r="D56" s="9" t="s">
        <v>108</v>
      </c>
      <c r="E56" s="29" t="s">
        <v>44</v>
      </c>
      <c r="F56" s="87">
        <f>F57</f>
        <v>28</v>
      </c>
      <c r="G56" s="26"/>
      <c r="H56" s="87">
        <f>H57</f>
        <v>28</v>
      </c>
    </row>
    <row r="57" spans="1:8" hidden="1" x14ac:dyDescent="0.2">
      <c r="A57" s="12" t="s">
        <v>45</v>
      </c>
      <c r="B57" s="63">
        <v>1</v>
      </c>
      <c r="C57" s="63">
        <v>13</v>
      </c>
      <c r="D57" s="9" t="s">
        <v>108</v>
      </c>
      <c r="E57" s="29" t="s">
        <v>46</v>
      </c>
      <c r="F57" s="87">
        <v>28</v>
      </c>
      <c r="G57" s="26"/>
      <c r="H57" s="87">
        <v>28</v>
      </c>
    </row>
    <row r="58" spans="1:8" ht="36.75" hidden="1" customHeight="1" x14ac:dyDescent="0.2">
      <c r="A58" s="12" t="s">
        <v>188</v>
      </c>
      <c r="B58" s="63">
        <v>1</v>
      </c>
      <c r="C58" s="63">
        <v>13</v>
      </c>
      <c r="D58" s="9" t="s">
        <v>109</v>
      </c>
      <c r="E58" s="29"/>
      <c r="F58" s="87">
        <f>F59+F64</f>
        <v>2</v>
      </c>
      <c r="G58" s="26"/>
      <c r="H58" s="87">
        <f>H59+H64</f>
        <v>2</v>
      </c>
    </row>
    <row r="59" spans="1:8" ht="30" hidden="1" customHeight="1" x14ac:dyDescent="0.2">
      <c r="A59" s="12" t="s">
        <v>163</v>
      </c>
      <c r="B59" s="63">
        <v>1</v>
      </c>
      <c r="C59" s="63">
        <v>13</v>
      </c>
      <c r="D59" s="9" t="s">
        <v>165</v>
      </c>
      <c r="E59" s="29"/>
      <c r="F59" s="87">
        <f>F60</f>
        <v>1</v>
      </c>
      <c r="G59" s="26"/>
      <c r="H59" s="87">
        <f>H60</f>
        <v>1</v>
      </c>
    </row>
    <row r="60" spans="1:8" ht="36.75" hidden="1" customHeight="1" x14ac:dyDescent="0.2">
      <c r="A60" s="12" t="s">
        <v>164</v>
      </c>
      <c r="B60" s="63">
        <v>1</v>
      </c>
      <c r="C60" s="63">
        <v>13</v>
      </c>
      <c r="D60" s="9" t="s">
        <v>166</v>
      </c>
      <c r="E60" s="29"/>
      <c r="F60" s="87">
        <f>F61</f>
        <v>1</v>
      </c>
      <c r="G60" s="26"/>
      <c r="H60" s="87">
        <f>H61</f>
        <v>1</v>
      </c>
    </row>
    <row r="61" spans="1:8" ht="22.5" hidden="1" x14ac:dyDescent="0.2">
      <c r="A61" s="12" t="s">
        <v>54</v>
      </c>
      <c r="B61" s="63">
        <v>1</v>
      </c>
      <c r="C61" s="63">
        <v>13</v>
      </c>
      <c r="D61" s="9" t="s">
        <v>167</v>
      </c>
      <c r="E61" s="29"/>
      <c r="F61" s="87">
        <f>F62</f>
        <v>1</v>
      </c>
      <c r="G61" s="26"/>
      <c r="H61" s="87">
        <f>H62</f>
        <v>1</v>
      </c>
    </row>
    <row r="62" spans="1:8" ht="22.5" hidden="1" x14ac:dyDescent="0.2">
      <c r="A62" s="12" t="s">
        <v>76</v>
      </c>
      <c r="B62" s="63">
        <v>1</v>
      </c>
      <c r="C62" s="63">
        <v>13</v>
      </c>
      <c r="D62" s="9" t="s">
        <v>167</v>
      </c>
      <c r="E62" s="29">
        <v>200</v>
      </c>
      <c r="F62" s="87">
        <f>F63</f>
        <v>1</v>
      </c>
      <c r="G62" s="26"/>
      <c r="H62" s="87">
        <f>H63</f>
        <v>1</v>
      </c>
    </row>
    <row r="63" spans="1:8" ht="22.5" hidden="1" x14ac:dyDescent="0.2">
      <c r="A63" s="12" t="s">
        <v>35</v>
      </c>
      <c r="B63" s="63">
        <v>1</v>
      </c>
      <c r="C63" s="63">
        <v>13</v>
      </c>
      <c r="D63" s="9" t="s">
        <v>167</v>
      </c>
      <c r="E63" s="29">
        <v>240</v>
      </c>
      <c r="F63" s="87">
        <v>1</v>
      </c>
      <c r="G63" s="26"/>
      <c r="H63" s="87">
        <v>1</v>
      </c>
    </row>
    <row r="64" spans="1:8" hidden="1" x14ac:dyDescent="0.2">
      <c r="A64" s="12" t="s">
        <v>169</v>
      </c>
      <c r="B64" s="63">
        <v>1</v>
      </c>
      <c r="C64" s="63">
        <v>13</v>
      </c>
      <c r="D64" s="9" t="s">
        <v>168</v>
      </c>
      <c r="E64" s="29"/>
      <c r="F64" s="87">
        <f>F65</f>
        <v>1</v>
      </c>
      <c r="G64" s="26"/>
      <c r="H64" s="87">
        <f>H65</f>
        <v>1</v>
      </c>
    </row>
    <row r="65" spans="1:8" ht="19.5" hidden="1" customHeight="1" x14ac:dyDescent="0.2">
      <c r="A65" s="12" t="s">
        <v>170</v>
      </c>
      <c r="B65" s="63">
        <v>1</v>
      </c>
      <c r="C65" s="63">
        <v>13</v>
      </c>
      <c r="D65" s="9" t="s">
        <v>171</v>
      </c>
      <c r="E65" s="29"/>
      <c r="F65" s="87">
        <f>F66</f>
        <v>1</v>
      </c>
      <c r="G65" s="26"/>
      <c r="H65" s="87">
        <f>H66</f>
        <v>1</v>
      </c>
    </row>
    <row r="66" spans="1:8" ht="22.5" hidden="1" x14ac:dyDescent="0.2">
      <c r="A66" s="12" t="s">
        <v>54</v>
      </c>
      <c r="B66" s="63">
        <v>1</v>
      </c>
      <c r="C66" s="63">
        <v>13</v>
      </c>
      <c r="D66" s="9" t="s">
        <v>172</v>
      </c>
      <c r="E66" s="29"/>
      <c r="F66" s="87">
        <f>F67</f>
        <v>1</v>
      </c>
      <c r="G66" s="26"/>
      <c r="H66" s="87">
        <f>H67</f>
        <v>1</v>
      </c>
    </row>
    <row r="67" spans="1:8" ht="22.5" hidden="1" x14ac:dyDescent="0.2">
      <c r="A67" s="12" t="s">
        <v>76</v>
      </c>
      <c r="B67" s="63">
        <v>1</v>
      </c>
      <c r="C67" s="63">
        <v>13</v>
      </c>
      <c r="D67" s="9" t="s">
        <v>172</v>
      </c>
      <c r="E67" s="29">
        <v>200</v>
      </c>
      <c r="F67" s="87">
        <f>F68</f>
        <v>1</v>
      </c>
      <c r="G67" s="26"/>
      <c r="H67" s="87">
        <f>H68</f>
        <v>1</v>
      </c>
    </row>
    <row r="68" spans="1:8" ht="22.5" hidden="1" x14ac:dyDescent="0.2">
      <c r="A68" s="12" t="s">
        <v>35</v>
      </c>
      <c r="B68" s="63">
        <v>1</v>
      </c>
      <c r="C68" s="63">
        <v>13</v>
      </c>
      <c r="D68" s="9" t="s">
        <v>172</v>
      </c>
      <c r="E68" s="29">
        <v>240</v>
      </c>
      <c r="F68" s="87">
        <v>1</v>
      </c>
      <c r="G68" s="26"/>
      <c r="H68" s="87">
        <v>1</v>
      </c>
    </row>
    <row r="69" spans="1:8" ht="11.25" customHeight="1" x14ac:dyDescent="0.2">
      <c r="A69" s="8" t="s">
        <v>10</v>
      </c>
      <c r="B69" s="63">
        <v>2</v>
      </c>
      <c r="C69" s="63">
        <v>0</v>
      </c>
      <c r="D69" s="9" t="s">
        <v>33</v>
      </c>
      <c r="E69" s="29" t="s">
        <v>33</v>
      </c>
      <c r="F69" s="87">
        <f>'расходы 2019'!F75</f>
        <v>435.5</v>
      </c>
      <c r="G69" s="26">
        <v>0</v>
      </c>
      <c r="H69" s="87">
        <f>'расходы 2019'!H75</f>
        <v>435.52000000000004</v>
      </c>
    </row>
    <row r="70" spans="1:8" ht="11.25" customHeight="1" x14ac:dyDescent="0.2">
      <c r="A70" s="8" t="s">
        <v>11</v>
      </c>
      <c r="B70" s="63">
        <v>2</v>
      </c>
      <c r="C70" s="63">
        <v>3</v>
      </c>
      <c r="D70" s="9" t="s">
        <v>33</v>
      </c>
      <c r="E70" s="29" t="s">
        <v>33</v>
      </c>
      <c r="F70" s="87">
        <f>'расходы 2019'!F76</f>
        <v>435.5</v>
      </c>
      <c r="G70" s="26">
        <v>0</v>
      </c>
      <c r="H70" s="87">
        <f>'расходы 2019'!H77</f>
        <v>435.52000000000004</v>
      </c>
    </row>
    <row r="71" spans="1:8" ht="11.25" hidden="1" customHeight="1" x14ac:dyDescent="0.2">
      <c r="A71" s="11" t="s">
        <v>50</v>
      </c>
      <c r="B71" s="63">
        <v>2</v>
      </c>
      <c r="C71" s="63">
        <v>3</v>
      </c>
      <c r="D71" s="9">
        <v>5000000000</v>
      </c>
      <c r="E71" s="29" t="s">
        <v>33</v>
      </c>
      <c r="F71" s="87">
        <f t="shared" ref="F71:H74" si="3">F72</f>
        <v>435.5</v>
      </c>
      <c r="G71" s="26"/>
      <c r="H71" s="87">
        <f t="shared" si="3"/>
        <v>435.5</v>
      </c>
    </row>
    <row r="72" spans="1:8" ht="36" hidden="1" customHeight="1" x14ac:dyDescent="0.2">
      <c r="A72" s="11" t="s">
        <v>74</v>
      </c>
      <c r="B72" s="63">
        <v>2</v>
      </c>
      <c r="C72" s="63">
        <v>3</v>
      </c>
      <c r="D72" s="9">
        <v>5000100000</v>
      </c>
      <c r="E72" s="29"/>
      <c r="F72" s="87">
        <f t="shared" si="3"/>
        <v>435.5</v>
      </c>
      <c r="G72" s="26"/>
      <c r="H72" s="87">
        <f t="shared" si="3"/>
        <v>435.5</v>
      </c>
    </row>
    <row r="73" spans="1:8" ht="30.75" hidden="1" customHeight="1" x14ac:dyDescent="0.2">
      <c r="A73" s="11" t="s">
        <v>55</v>
      </c>
      <c r="B73" s="63">
        <v>2</v>
      </c>
      <c r="C73" s="63">
        <v>3</v>
      </c>
      <c r="D73" s="9" t="s">
        <v>177</v>
      </c>
      <c r="E73" s="29" t="s">
        <v>33</v>
      </c>
      <c r="F73" s="87">
        <f>F74+F76</f>
        <v>435.5</v>
      </c>
      <c r="G73" s="26"/>
      <c r="H73" s="87">
        <f>H74+H76</f>
        <v>435.5</v>
      </c>
    </row>
    <row r="74" spans="1:8" ht="50.25" hidden="1" customHeight="1" x14ac:dyDescent="0.2">
      <c r="A74" s="12" t="s">
        <v>37</v>
      </c>
      <c r="B74" s="63">
        <v>2</v>
      </c>
      <c r="C74" s="63">
        <v>3</v>
      </c>
      <c r="D74" s="9">
        <v>5000151180</v>
      </c>
      <c r="E74" s="29" t="s">
        <v>38</v>
      </c>
      <c r="F74" s="87">
        <f t="shared" si="3"/>
        <v>320</v>
      </c>
      <c r="G74" s="26"/>
      <c r="H74" s="87">
        <f t="shared" si="3"/>
        <v>320</v>
      </c>
    </row>
    <row r="75" spans="1:8" ht="22.5" hidden="1" customHeight="1" x14ac:dyDescent="0.2">
      <c r="A75" s="12" t="s">
        <v>41</v>
      </c>
      <c r="B75" s="63">
        <v>2</v>
      </c>
      <c r="C75" s="63">
        <v>3</v>
      </c>
      <c r="D75" s="9">
        <v>5000151180</v>
      </c>
      <c r="E75" s="29" t="s">
        <v>42</v>
      </c>
      <c r="F75" s="87">
        <v>320</v>
      </c>
      <c r="G75" s="26"/>
      <c r="H75" s="87">
        <v>320</v>
      </c>
    </row>
    <row r="76" spans="1:8" ht="22.5" hidden="1" customHeight="1" x14ac:dyDescent="0.2">
      <c r="A76" s="12" t="s">
        <v>76</v>
      </c>
      <c r="B76" s="63">
        <v>2</v>
      </c>
      <c r="C76" s="63">
        <v>3</v>
      </c>
      <c r="D76" s="9">
        <v>5000151180</v>
      </c>
      <c r="E76" s="29">
        <v>200</v>
      </c>
      <c r="F76" s="87">
        <f>F77</f>
        <v>115.5</v>
      </c>
      <c r="G76" s="26"/>
      <c r="H76" s="87">
        <f>H77</f>
        <v>115.5</v>
      </c>
    </row>
    <row r="77" spans="1:8" ht="22.5" hidden="1" customHeight="1" x14ac:dyDescent="0.2">
      <c r="A77" s="12" t="s">
        <v>35</v>
      </c>
      <c r="B77" s="63">
        <v>2</v>
      </c>
      <c r="C77" s="63">
        <v>3</v>
      </c>
      <c r="D77" s="9">
        <v>5000151180</v>
      </c>
      <c r="E77" s="29">
        <v>240</v>
      </c>
      <c r="F77" s="87">
        <v>115.5</v>
      </c>
      <c r="G77" s="26"/>
      <c r="H77" s="87">
        <v>115.5</v>
      </c>
    </row>
    <row r="78" spans="1:8" ht="11.25" customHeight="1" x14ac:dyDescent="0.2">
      <c r="A78" s="8" t="s">
        <v>12</v>
      </c>
      <c r="B78" s="63">
        <v>3</v>
      </c>
      <c r="C78" s="63">
        <v>0</v>
      </c>
      <c r="D78" s="9" t="s">
        <v>33</v>
      </c>
      <c r="E78" s="29" t="s">
        <v>33</v>
      </c>
      <c r="F78" s="87">
        <f>'расходы 2019'!F84</f>
        <v>89</v>
      </c>
      <c r="G78" s="26">
        <v>0</v>
      </c>
      <c r="H78" s="87">
        <f>H79+H86+H98</f>
        <v>89</v>
      </c>
    </row>
    <row r="79" spans="1:8" ht="11.25" customHeight="1" x14ac:dyDescent="0.2">
      <c r="A79" s="8" t="s">
        <v>13</v>
      </c>
      <c r="B79" s="63">
        <v>3</v>
      </c>
      <c r="C79" s="63">
        <v>4</v>
      </c>
      <c r="D79" s="9" t="s">
        <v>33</v>
      </c>
      <c r="E79" s="29" t="s">
        <v>33</v>
      </c>
      <c r="F79" s="87">
        <f>'расходы 2019'!F85</f>
        <v>72</v>
      </c>
      <c r="G79" s="26">
        <v>0</v>
      </c>
      <c r="H79" s="87">
        <v>72</v>
      </c>
    </row>
    <row r="80" spans="1:8" ht="33.75" hidden="1" customHeight="1" x14ac:dyDescent="0.2">
      <c r="A80" s="12" t="s">
        <v>188</v>
      </c>
      <c r="B80" s="63">
        <v>3</v>
      </c>
      <c r="C80" s="63">
        <v>4</v>
      </c>
      <c r="D80" s="9" t="s">
        <v>109</v>
      </c>
      <c r="E80" s="29"/>
      <c r="F80" s="87">
        <f t="shared" ref="F80:F84" si="4">F81</f>
        <v>72</v>
      </c>
      <c r="G80" s="26"/>
      <c r="H80" s="87"/>
    </row>
    <row r="81" spans="1:8" ht="25.5" hidden="1" customHeight="1" x14ac:dyDescent="0.2">
      <c r="A81" s="8" t="s">
        <v>48</v>
      </c>
      <c r="B81" s="63">
        <v>3</v>
      </c>
      <c r="C81" s="63">
        <v>4</v>
      </c>
      <c r="D81" s="9" t="s">
        <v>110</v>
      </c>
      <c r="E81" s="29"/>
      <c r="F81" s="87">
        <f t="shared" si="4"/>
        <v>72</v>
      </c>
      <c r="G81" s="26"/>
      <c r="H81" s="87"/>
    </row>
    <row r="82" spans="1:8" ht="34.5" hidden="1" customHeight="1" x14ac:dyDescent="0.2">
      <c r="A82" s="12" t="s">
        <v>113</v>
      </c>
      <c r="B82" s="63">
        <v>3</v>
      </c>
      <c r="C82" s="63">
        <v>4</v>
      </c>
      <c r="D82" s="9" t="s">
        <v>112</v>
      </c>
      <c r="E82" s="29"/>
      <c r="F82" s="87">
        <f t="shared" si="4"/>
        <v>72</v>
      </c>
      <c r="G82" s="26"/>
      <c r="H82" s="87"/>
    </row>
    <row r="83" spans="1:8" ht="87.75" hidden="1" customHeight="1" x14ac:dyDescent="0.2">
      <c r="A83" s="12" t="s">
        <v>114</v>
      </c>
      <c r="B83" s="63">
        <v>3</v>
      </c>
      <c r="C83" s="63">
        <v>4</v>
      </c>
      <c r="D83" s="21" t="s">
        <v>111</v>
      </c>
      <c r="E83" s="29"/>
      <c r="F83" s="87">
        <f t="shared" si="4"/>
        <v>72</v>
      </c>
      <c r="G83" s="26"/>
      <c r="H83" s="87"/>
    </row>
    <row r="84" spans="1:8" ht="24" hidden="1" customHeight="1" x14ac:dyDescent="0.2">
      <c r="A84" s="12" t="s">
        <v>76</v>
      </c>
      <c r="B84" s="63">
        <v>3</v>
      </c>
      <c r="C84" s="63">
        <v>4</v>
      </c>
      <c r="D84" s="21" t="s">
        <v>111</v>
      </c>
      <c r="E84" s="29">
        <v>200</v>
      </c>
      <c r="F84" s="87">
        <f t="shared" si="4"/>
        <v>72</v>
      </c>
      <c r="G84" s="26"/>
      <c r="H84" s="87"/>
    </row>
    <row r="85" spans="1:8" ht="22.5" hidden="1" x14ac:dyDescent="0.2">
      <c r="A85" s="12" t="s">
        <v>35</v>
      </c>
      <c r="B85" s="63">
        <v>3</v>
      </c>
      <c r="C85" s="63">
        <v>4</v>
      </c>
      <c r="D85" s="21" t="s">
        <v>111</v>
      </c>
      <c r="E85" s="29">
        <v>240</v>
      </c>
      <c r="F85" s="87">
        <v>72</v>
      </c>
      <c r="G85" s="26"/>
      <c r="H85" s="87"/>
    </row>
    <row r="86" spans="1:8" ht="24" customHeight="1" x14ac:dyDescent="0.2">
      <c r="A86" s="12" t="s">
        <v>20</v>
      </c>
      <c r="B86" s="63">
        <v>3</v>
      </c>
      <c r="C86" s="63">
        <v>9</v>
      </c>
      <c r="D86" s="23"/>
      <c r="E86" s="29"/>
      <c r="F86" s="87">
        <f>'расходы 2019'!F94</f>
        <v>2</v>
      </c>
      <c r="G86" s="26">
        <v>0</v>
      </c>
      <c r="H86" s="87">
        <v>2</v>
      </c>
    </row>
    <row r="87" spans="1:8" ht="39" hidden="1" customHeight="1" x14ac:dyDescent="0.2">
      <c r="A87" s="12" t="s">
        <v>173</v>
      </c>
      <c r="B87" s="63">
        <v>3</v>
      </c>
      <c r="C87" s="63">
        <v>9</v>
      </c>
      <c r="D87" s="23">
        <v>7500000000</v>
      </c>
      <c r="E87" s="29"/>
      <c r="F87" s="87">
        <f>F88+F93</f>
        <v>2</v>
      </c>
      <c r="G87" s="26"/>
      <c r="H87" s="87"/>
    </row>
    <row r="88" spans="1:8" ht="33.75" hidden="1" x14ac:dyDescent="0.2">
      <c r="A88" s="12" t="s">
        <v>174</v>
      </c>
      <c r="B88" s="63">
        <v>3</v>
      </c>
      <c r="C88" s="63">
        <v>9</v>
      </c>
      <c r="D88" s="23">
        <v>7510000000</v>
      </c>
      <c r="E88" s="29"/>
      <c r="F88" s="87">
        <f>F89</f>
        <v>1</v>
      </c>
      <c r="G88" s="26"/>
      <c r="H88" s="87"/>
    </row>
    <row r="89" spans="1:8" ht="33.75" hidden="1" x14ac:dyDescent="0.2">
      <c r="A89" s="12" t="s">
        <v>64</v>
      </c>
      <c r="B89" s="63">
        <v>3</v>
      </c>
      <c r="C89" s="63">
        <v>9</v>
      </c>
      <c r="D89" s="23">
        <v>7510100000</v>
      </c>
      <c r="E89" s="29"/>
      <c r="F89" s="87">
        <f>F90</f>
        <v>1</v>
      </c>
      <c r="G89" s="26"/>
      <c r="H89" s="87"/>
    </row>
    <row r="90" spans="1:8" ht="22.5" hidden="1" x14ac:dyDescent="0.2">
      <c r="A90" s="12" t="s">
        <v>54</v>
      </c>
      <c r="B90" s="63">
        <v>3</v>
      </c>
      <c r="C90" s="63">
        <v>9</v>
      </c>
      <c r="D90" s="23">
        <v>7510199990</v>
      </c>
      <c r="E90" s="29"/>
      <c r="F90" s="87">
        <f>F91</f>
        <v>1</v>
      </c>
      <c r="G90" s="26"/>
      <c r="H90" s="87"/>
    </row>
    <row r="91" spans="1:8" ht="22.5" hidden="1" x14ac:dyDescent="0.2">
      <c r="A91" s="12" t="s">
        <v>76</v>
      </c>
      <c r="B91" s="63">
        <v>3</v>
      </c>
      <c r="C91" s="63">
        <v>9</v>
      </c>
      <c r="D91" s="23">
        <v>7510199990</v>
      </c>
      <c r="E91" s="29">
        <v>200</v>
      </c>
      <c r="F91" s="87">
        <f>F92</f>
        <v>1</v>
      </c>
      <c r="G91" s="26"/>
      <c r="H91" s="87"/>
    </row>
    <row r="92" spans="1:8" ht="22.5" hidden="1" x14ac:dyDescent="0.2">
      <c r="A92" s="12" t="s">
        <v>35</v>
      </c>
      <c r="B92" s="63">
        <v>3</v>
      </c>
      <c r="C92" s="63">
        <v>9</v>
      </c>
      <c r="D92" s="23">
        <v>7510199990</v>
      </c>
      <c r="E92" s="29">
        <v>240</v>
      </c>
      <c r="F92" s="87">
        <v>1</v>
      </c>
      <c r="G92" s="26"/>
      <c r="H92" s="87"/>
    </row>
    <row r="93" spans="1:8" hidden="1" x14ac:dyDescent="0.2">
      <c r="A93" s="12" t="s">
        <v>175</v>
      </c>
      <c r="B93" s="63">
        <v>3</v>
      </c>
      <c r="C93" s="63">
        <v>9</v>
      </c>
      <c r="D93" s="23">
        <v>7520000000</v>
      </c>
      <c r="E93" s="29"/>
      <c r="F93" s="87">
        <f>F94</f>
        <v>1</v>
      </c>
      <c r="G93" s="26"/>
      <c r="H93" s="87"/>
    </row>
    <row r="94" spans="1:8" ht="22.5" hidden="1" x14ac:dyDescent="0.2">
      <c r="A94" s="12" t="s">
        <v>176</v>
      </c>
      <c r="B94" s="63">
        <v>3</v>
      </c>
      <c r="C94" s="63">
        <v>9</v>
      </c>
      <c r="D94" s="23">
        <v>7520100000</v>
      </c>
      <c r="E94" s="29"/>
      <c r="F94" s="87">
        <f>F95</f>
        <v>1</v>
      </c>
      <c r="G94" s="26"/>
      <c r="H94" s="87"/>
    </row>
    <row r="95" spans="1:8" ht="22.5" hidden="1" x14ac:dyDescent="0.2">
      <c r="A95" s="12" t="s">
        <v>54</v>
      </c>
      <c r="B95" s="63">
        <v>3</v>
      </c>
      <c r="C95" s="63">
        <v>9</v>
      </c>
      <c r="D95" s="23">
        <v>7520199990</v>
      </c>
      <c r="E95" s="29"/>
      <c r="F95" s="87">
        <f>F96</f>
        <v>1</v>
      </c>
      <c r="G95" s="26"/>
      <c r="H95" s="87"/>
    </row>
    <row r="96" spans="1:8" ht="22.5" hidden="1" x14ac:dyDescent="0.2">
      <c r="A96" s="12" t="s">
        <v>76</v>
      </c>
      <c r="B96" s="63">
        <v>3</v>
      </c>
      <c r="C96" s="63">
        <v>9</v>
      </c>
      <c r="D96" s="23">
        <v>7520199990</v>
      </c>
      <c r="E96" s="29">
        <v>200</v>
      </c>
      <c r="F96" s="87">
        <f>F97</f>
        <v>1</v>
      </c>
      <c r="G96" s="26"/>
      <c r="H96" s="87"/>
    </row>
    <row r="97" spans="1:8" ht="22.5" hidden="1" x14ac:dyDescent="0.2">
      <c r="A97" s="12" t="s">
        <v>35</v>
      </c>
      <c r="B97" s="63">
        <v>3</v>
      </c>
      <c r="C97" s="63">
        <v>9</v>
      </c>
      <c r="D97" s="23">
        <v>7520199990</v>
      </c>
      <c r="E97" s="29">
        <v>240</v>
      </c>
      <c r="F97" s="87">
        <v>1</v>
      </c>
      <c r="G97" s="26"/>
      <c r="H97" s="87"/>
    </row>
    <row r="98" spans="1:8" ht="24" customHeight="1" x14ac:dyDescent="0.2">
      <c r="A98" s="12" t="s">
        <v>56</v>
      </c>
      <c r="B98" s="63">
        <v>3</v>
      </c>
      <c r="C98" s="63">
        <v>14</v>
      </c>
      <c r="D98" s="9"/>
      <c r="E98" s="29"/>
      <c r="F98" s="87">
        <f>'расходы 2019'!F106</f>
        <v>15</v>
      </c>
      <c r="G98" s="26">
        <v>0</v>
      </c>
      <c r="H98" s="87">
        <v>15</v>
      </c>
    </row>
    <row r="99" spans="1:8" ht="51.75" hidden="1" customHeight="1" x14ac:dyDescent="0.2">
      <c r="A99" s="12" t="s">
        <v>188</v>
      </c>
      <c r="B99" s="63">
        <v>3</v>
      </c>
      <c r="C99" s="63">
        <v>14</v>
      </c>
      <c r="D99" s="9" t="s">
        <v>109</v>
      </c>
      <c r="E99" s="29"/>
      <c r="F99" s="87">
        <f>F100</f>
        <v>15</v>
      </c>
      <c r="G99" s="26"/>
      <c r="H99" s="87">
        <f>H100</f>
        <v>15</v>
      </c>
    </row>
    <row r="100" spans="1:8" ht="11.25" hidden="1" customHeight="1" x14ac:dyDescent="0.2">
      <c r="A100" s="12" t="s">
        <v>48</v>
      </c>
      <c r="B100" s="63">
        <v>3</v>
      </c>
      <c r="C100" s="63">
        <v>14</v>
      </c>
      <c r="D100" s="9" t="s">
        <v>110</v>
      </c>
      <c r="E100" s="29"/>
      <c r="F100" s="87">
        <f>F101</f>
        <v>15</v>
      </c>
      <c r="G100" s="26"/>
      <c r="H100" s="87">
        <f>H101</f>
        <v>15</v>
      </c>
    </row>
    <row r="101" spans="1:8" ht="24.75" hidden="1" customHeight="1" x14ac:dyDescent="0.2">
      <c r="A101" s="12" t="s">
        <v>115</v>
      </c>
      <c r="B101" s="63">
        <v>3</v>
      </c>
      <c r="C101" s="63">
        <v>14</v>
      </c>
      <c r="D101" s="9" t="s">
        <v>116</v>
      </c>
      <c r="E101" s="29"/>
      <c r="F101" s="87">
        <f>F102+F105</f>
        <v>15</v>
      </c>
      <c r="G101" s="26"/>
      <c r="H101" s="87">
        <f>H102+H105</f>
        <v>15</v>
      </c>
    </row>
    <row r="102" spans="1:8" ht="31.5" hidden="1" customHeight="1" x14ac:dyDescent="0.2">
      <c r="A102" s="12" t="s">
        <v>87</v>
      </c>
      <c r="B102" s="63">
        <v>3</v>
      </c>
      <c r="C102" s="63">
        <v>14</v>
      </c>
      <c r="D102" s="9" t="s">
        <v>117</v>
      </c>
      <c r="E102" s="29"/>
      <c r="F102" s="87">
        <f>F103</f>
        <v>12</v>
      </c>
      <c r="G102" s="26"/>
      <c r="H102" s="87">
        <f>H103</f>
        <v>12</v>
      </c>
    </row>
    <row r="103" spans="1:8" ht="52.5" hidden="1" customHeight="1" x14ac:dyDescent="0.2">
      <c r="A103" s="12" t="s">
        <v>37</v>
      </c>
      <c r="B103" s="63">
        <v>3</v>
      </c>
      <c r="C103" s="63">
        <v>14</v>
      </c>
      <c r="D103" s="9" t="s">
        <v>117</v>
      </c>
      <c r="E103" s="29">
        <v>100</v>
      </c>
      <c r="F103" s="87">
        <f>+F104</f>
        <v>12</v>
      </c>
      <c r="G103" s="26"/>
      <c r="H103" s="87">
        <f>+H104</f>
        <v>12</v>
      </c>
    </row>
    <row r="104" spans="1:8" ht="28.5" hidden="1" customHeight="1" x14ac:dyDescent="0.2">
      <c r="A104" s="12" t="s">
        <v>39</v>
      </c>
      <c r="B104" s="63">
        <v>3</v>
      </c>
      <c r="C104" s="63">
        <v>14</v>
      </c>
      <c r="D104" s="9" t="s">
        <v>117</v>
      </c>
      <c r="E104" s="29">
        <v>110</v>
      </c>
      <c r="F104" s="87">
        <v>12</v>
      </c>
      <c r="G104" s="26"/>
      <c r="H104" s="87">
        <v>12</v>
      </c>
    </row>
    <row r="105" spans="1:8" ht="32.25" hidden="1" customHeight="1" x14ac:dyDescent="0.2">
      <c r="A105" s="12" t="s">
        <v>88</v>
      </c>
      <c r="B105" s="63">
        <v>3</v>
      </c>
      <c r="C105" s="63">
        <v>14</v>
      </c>
      <c r="D105" s="9" t="s">
        <v>118</v>
      </c>
      <c r="E105" s="29"/>
      <c r="F105" s="26">
        <f>+F106</f>
        <v>3</v>
      </c>
      <c r="G105" s="26"/>
      <c r="H105" s="26">
        <f>+H106</f>
        <v>3</v>
      </c>
    </row>
    <row r="106" spans="1:8" ht="50.25" hidden="1" customHeight="1" x14ac:dyDescent="0.2">
      <c r="A106" s="12" t="s">
        <v>37</v>
      </c>
      <c r="B106" s="63">
        <v>3</v>
      </c>
      <c r="C106" s="63">
        <v>14</v>
      </c>
      <c r="D106" s="9" t="s">
        <v>118</v>
      </c>
      <c r="E106" s="29">
        <v>100</v>
      </c>
      <c r="F106" s="26">
        <f>F107</f>
        <v>3</v>
      </c>
      <c r="G106" s="26"/>
      <c r="H106" s="26">
        <f>H107</f>
        <v>3</v>
      </c>
    </row>
    <row r="107" spans="1:8" ht="27" hidden="1" customHeight="1" x14ac:dyDescent="0.2">
      <c r="A107" s="12" t="s">
        <v>39</v>
      </c>
      <c r="B107" s="63">
        <v>3</v>
      </c>
      <c r="C107" s="63">
        <v>14</v>
      </c>
      <c r="D107" s="9" t="s">
        <v>118</v>
      </c>
      <c r="E107" s="29">
        <v>110</v>
      </c>
      <c r="F107" s="87">
        <v>3</v>
      </c>
      <c r="G107" s="26"/>
      <c r="H107" s="87">
        <v>3</v>
      </c>
    </row>
    <row r="108" spans="1:8" ht="11.25" customHeight="1" x14ac:dyDescent="0.2">
      <c r="A108" s="8" t="s">
        <v>14</v>
      </c>
      <c r="B108" s="63">
        <v>4</v>
      </c>
      <c r="C108" s="64">
        <v>0</v>
      </c>
      <c r="D108" s="9" t="s">
        <v>33</v>
      </c>
      <c r="E108" s="29" t="s">
        <v>33</v>
      </c>
      <c r="F108" s="88">
        <f>'расходы 2019'!F116</f>
        <v>2873.12</v>
      </c>
      <c r="G108" s="26">
        <v>0</v>
      </c>
      <c r="H108" s="88">
        <f>'расходы 2019'!H116</f>
        <v>2873.12</v>
      </c>
    </row>
    <row r="109" spans="1:8" ht="11.25" customHeight="1" x14ac:dyDescent="0.2">
      <c r="A109" s="12" t="s">
        <v>83</v>
      </c>
      <c r="B109" s="63">
        <v>4</v>
      </c>
      <c r="C109" s="63">
        <v>9</v>
      </c>
      <c r="D109" s="9"/>
      <c r="E109" s="29"/>
      <c r="F109" s="87">
        <f>'расходы 2019'!F117</f>
        <v>1745.8</v>
      </c>
      <c r="G109" s="26">
        <v>0</v>
      </c>
      <c r="H109" s="87">
        <f>'расходы 2019'!H117</f>
        <v>1745.8</v>
      </c>
    </row>
    <row r="110" spans="1:8" ht="36.75" hidden="1" customHeight="1" x14ac:dyDescent="0.2">
      <c r="A110" s="12" t="s">
        <v>189</v>
      </c>
      <c r="B110" s="63">
        <v>4</v>
      </c>
      <c r="C110" s="63">
        <v>9</v>
      </c>
      <c r="D110" s="16">
        <v>8400000000</v>
      </c>
      <c r="E110" s="29"/>
      <c r="F110" s="87">
        <f t="shared" ref="F110:F114" si="5">F111</f>
        <v>1745.8</v>
      </c>
      <c r="G110" s="26"/>
      <c r="H110" s="87"/>
    </row>
    <row r="111" spans="1:8" ht="15" hidden="1" customHeight="1" x14ac:dyDescent="0.2">
      <c r="A111" s="12" t="s">
        <v>81</v>
      </c>
      <c r="B111" s="63">
        <v>4</v>
      </c>
      <c r="C111" s="63">
        <v>9</v>
      </c>
      <c r="D111" s="16">
        <v>8410000000</v>
      </c>
      <c r="E111" s="29"/>
      <c r="F111" s="87">
        <f t="shared" si="5"/>
        <v>1745.8</v>
      </c>
      <c r="G111" s="26"/>
      <c r="H111" s="87"/>
    </row>
    <row r="112" spans="1:8" ht="21" hidden="1" customHeight="1" x14ac:dyDescent="0.2">
      <c r="A112" s="12" t="s">
        <v>82</v>
      </c>
      <c r="B112" s="63">
        <v>4</v>
      </c>
      <c r="C112" s="63">
        <v>9</v>
      </c>
      <c r="D112" s="16">
        <v>8410100000</v>
      </c>
      <c r="E112" s="29"/>
      <c r="F112" s="87">
        <f t="shared" si="5"/>
        <v>1745.8</v>
      </c>
      <c r="G112" s="26"/>
      <c r="H112" s="87"/>
    </row>
    <row r="113" spans="1:8" ht="23.25" hidden="1" customHeight="1" x14ac:dyDescent="0.2">
      <c r="A113" s="12" t="s">
        <v>54</v>
      </c>
      <c r="B113" s="63">
        <v>4</v>
      </c>
      <c r="C113" s="63">
        <v>9</v>
      </c>
      <c r="D113" s="16">
        <v>8410199990</v>
      </c>
      <c r="E113" s="29"/>
      <c r="F113" s="87">
        <f t="shared" si="5"/>
        <v>1745.8</v>
      </c>
      <c r="G113" s="26"/>
      <c r="H113" s="87"/>
    </row>
    <row r="114" spans="1:8" ht="21" hidden="1" customHeight="1" x14ac:dyDescent="0.2">
      <c r="A114" s="12" t="s">
        <v>76</v>
      </c>
      <c r="B114" s="63">
        <v>4</v>
      </c>
      <c r="C114" s="63">
        <v>9</v>
      </c>
      <c r="D114" s="16">
        <v>8410199990</v>
      </c>
      <c r="E114" s="29">
        <v>200</v>
      </c>
      <c r="F114" s="87">
        <f t="shared" si="5"/>
        <v>1745.8</v>
      </c>
      <c r="G114" s="26"/>
      <c r="H114" s="87"/>
    </row>
    <row r="115" spans="1:8" ht="24" hidden="1" customHeight="1" x14ac:dyDescent="0.2">
      <c r="A115" s="12" t="s">
        <v>35</v>
      </c>
      <c r="B115" s="63">
        <v>4</v>
      </c>
      <c r="C115" s="63">
        <v>9</v>
      </c>
      <c r="D115" s="16">
        <v>8410199990</v>
      </c>
      <c r="E115" s="29">
        <v>240</v>
      </c>
      <c r="F115" s="87">
        <v>1745.8</v>
      </c>
      <c r="G115" s="26"/>
      <c r="H115" s="87"/>
    </row>
    <row r="116" spans="1:8" ht="11.25" customHeight="1" x14ac:dyDescent="0.2">
      <c r="A116" s="8" t="s">
        <v>15</v>
      </c>
      <c r="B116" s="63">
        <v>4</v>
      </c>
      <c r="C116" s="63">
        <v>10</v>
      </c>
      <c r="D116" s="9" t="s">
        <v>33</v>
      </c>
      <c r="E116" s="29" t="s">
        <v>33</v>
      </c>
      <c r="F116" s="87">
        <f>'расходы 2019'!F124</f>
        <v>264.10000000000002</v>
      </c>
      <c r="G116" s="26">
        <v>0</v>
      </c>
      <c r="H116" s="87">
        <f>'расходы 2019'!H124</f>
        <v>264.10000000000002</v>
      </c>
    </row>
    <row r="117" spans="1:8" ht="31.5" hidden="1" customHeight="1" x14ac:dyDescent="0.2">
      <c r="A117" s="11" t="s">
        <v>119</v>
      </c>
      <c r="B117" s="63">
        <v>4</v>
      </c>
      <c r="C117" s="63">
        <v>10</v>
      </c>
      <c r="D117" s="9" t="s">
        <v>93</v>
      </c>
      <c r="E117" s="29" t="s">
        <v>33</v>
      </c>
      <c r="F117" s="87">
        <f>F118</f>
        <v>264.10000000000002</v>
      </c>
      <c r="G117" s="26"/>
      <c r="H117" s="87"/>
    </row>
    <row r="118" spans="1:8" ht="32.25" hidden="1" customHeight="1" x14ac:dyDescent="0.2">
      <c r="A118" s="11" t="s">
        <v>120</v>
      </c>
      <c r="B118" s="63">
        <v>4</v>
      </c>
      <c r="C118" s="63">
        <v>10</v>
      </c>
      <c r="D118" s="9" t="s">
        <v>121</v>
      </c>
      <c r="E118" s="29" t="s">
        <v>33</v>
      </c>
      <c r="F118" s="87">
        <f t="shared" ref="F118:F120" si="6">F119</f>
        <v>264.10000000000002</v>
      </c>
      <c r="G118" s="26"/>
      <c r="H118" s="87"/>
    </row>
    <row r="119" spans="1:8" ht="32.25" hidden="1" customHeight="1" x14ac:dyDescent="0.2">
      <c r="A119" s="11" t="s">
        <v>30</v>
      </c>
      <c r="B119" s="63">
        <v>4</v>
      </c>
      <c r="C119" s="63">
        <v>10</v>
      </c>
      <c r="D119" s="9" t="s">
        <v>122</v>
      </c>
      <c r="E119" s="29"/>
      <c r="F119" s="87">
        <f t="shared" si="6"/>
        <v>264.10000000000002</v>
      </c>
      <c r="G119" s="26"/>
      <c r="H119" s="87"/>
    </row>
    <row r="120" spans="1:8" ht="22.5" hidden="1" customHeight="1" x14ac:dyDescent="0.2">
      <c r="A120" s="12" t="s">
        <v>76</v>
      </c>
      <c r="B120" s="63">
        <v>4</v>
      </c>
      <c r="C120" s="63">
        <v>10</v>
      </c>
      <c r="D120" s="9" t="s">
        <v>122</v>
      </c>
      <c r="E120" s="29" t="s">
        <v>34</v>
      </c>
      <c r="F120" s="87">
        <f t="shared" si="6"/>
        <v>264.10000000000002</v>
      </c>
      <c r="G120" s="26"/>
      <c r="H120" s="87"/>
    </row>
    <row r="121" spans="1:8" ht="22.5" hidden="1" x14ac:dyDescent="0.2">
      <c r="A121" s="12" t="s">
        <v>35</v>
      </c>
      <c r="B121" s="63">
        <v>4</v>
      </c>
      <c r="C121" s="63">
        <v>10</v>
      </c>
      <c r="D121" s="9" t="s">
        <v>122</v>
      </c>
      <c r="E121" s="29" t="s">
        <v>36</v>
      </c>
      <c r="F121" s="87">
        <v>264.10000000000002</v>
      </c>
      <c r="G121" s="26"/>
      <c r="H121" s="87"/>
    </row>
    <row r="122" spans="1:8" x14ac:dyDescent="0.2">
      <c r="A122" s="12" t="s">
        <v>86</v>
      </c>
      <c r="B122" s="63">
        <v>4</v>
      </c>
      <c r="C122" s="63">
        <v>12</v>
      </c>
      <c r="D122" s="9"/>
      <c r="E122" s="29"/>
      <c r="F122" s="87">
        <f>'расходы 2019'!F130</f>
        <v>863.22</v>
      </c>
      <c r="G122" s="26">
        <v>0</v>
      </c>
      <c r="H122" s="87">
        <f>'расходы 2019'!H130</f>
        <v>863.22</v>
      </c>
    </row>
    <row r="123" spans="1:8" ht="33.75" hidden="1" x14ac:dyDescent="0.2">
      <c r="A123" s="11" t="s">
        <v>119</v>
      </c>
      <c r="B123" s="63">
        <v>4</v>
      </c>
      <c r="C123" s="63">
        <v>12</v>
      </c>
      <c r="D123" s="9" t="s">
        <v>93</v>
      </c>
      <c r="E123" s="29"/>
      <c r="F123" s="87">
        <f>F124</f>
        <v>863.22000000000014</v>
      </c>
      <c r="G123" s="26"/>
      <c r="H123" s="87">
        <f>H124</f>
        <v>863.22000000000014</v>
      </c>
    </row>
    <row r="124" spans="1:8" ht="38.25" hidden="1" customHeight="1" x14ac:dyDescent="0.2">
      <c r="A124" s="11" t="s">
        <v>123</v>
      </c>
      <c r="B124" s="63">
        <v>4</v>
      </c>
      <c r="C124" s="63">
        <v>12</v>
      </c>
      <c r="D124" s="9" t="s">
        <v>124</v>
      </c>
      <c r="E124" s="29"/>
      <c r="F124" s="87">
        <f>F125+F128+F131</f>
        <v>863.22000000000014</v>
      </c>
      <c r="G124" s="26"/>
      <c r="H124" s="87">
        <f>H125+H128+H131</f>
        <v>863.22000000000014</v>
      </c>
    </row>
    <row r="125" spans="1:8" ht="58.5" hidden="1" customHeight="1" x14ac:dyDescent="0.2">
      <c r="A125" s="12" t="s">
        <v>185</v>
      </c>
      <c r="B125" s="63">
        <v>4</v>
      </c>
      <c r="C125" s="63">
        <v>12</v>
      </c>
      <c r="D125" s="21" t="s">
        <v>125</v>
      </c>
      <c r="E125" s="29"/>
      <c r="F125" s="87">
        <f t="shared" ref="F125:H126" si="7">F126</f>
        <v>25.7</v>
      </c>
      <c r="G125" s="26"/>
      <c r="H125" s="87">
        <f t="shared" si="7"/>
        <v>25.7</v>
      </c>
    </row>
    <row r="126" spans="1:8" ht="22.5" hidden="1" x14ac:dyDescent="0.2">
      <c r="A126" s="12" t="s">
        <v>76</v>
      </c>
      <c r="B126" s="63">
        <v>4</v>
      </c>
      <c r="C126" s="63">
        <v>12</v>
      </c>
      <c r="D126" s="21" t="s">
        <v>125</v>
      </c>
      <c r="E126" s="29" t="s">
        <v>34</v>
      </c>
      <c r="F126" s="87">
        <f t="shared" si="7"/>
        <v>25.7</v>
      </c>
      <c r="G126" s="26"/>
      <c r="H126" s="87">
        <f t="shared" si="7"/>
        <v>25.7</v>
      </c>
    </row>
    <row r="127" spans="1:8" ht="22.5" hidden="1" x14ac:dyDescent="0.2">
      <c r="A127" s="12" t="s">
        <v>35</v>
      </c>
      <c r="B127" s="63">
        <v>4</v>
      </c>
      <c r="C127" s="63">
        <v>12</v>
      </c>
      <c r="D127" s="21" t="s">
        <v>125</v>
      </c>
      <c r="E127" s="29" t="s">
        <v>36</v>
      </c>
      <c r="F127" s="87">
        <v>25.7</v>
      </c>
      <c r="G127" s="26"/>
      <c r="H127" s="87">
        <v>25.7</v>
      </c>
    </row>
    <row r="128" spans="1:8" ht="53.25" hidden="1" customHeight="1" x14ac:dyDescent="0.2">
      <c r="A128" s="12" t="s">
        <v>186</v>
      </c>
      <c r="B128" s="63">
        <v>4</v>
      </c>
      <c r="C128" s="63">
        <v>12</v>
      </c>
      <c r="D128" s="21">
        <v>7700182671</v>
      </c>
      <c r="E128" s="29"/>
      <c r="F128" s="87">
        <f>F129</f>
        <v>830.32</v>
      </c>
      <c r="G128" s="26"/>
      <c r="H128" s="87">
        <f>H129</f>
        <v>830.32</v>
      </c>
    </row>
    <row r="129" spans="1:8" ht="22.5" hidden="1" x14ac:dyDescent="0.2">
      <c r="A129" s="12" t="s">
        <v>76</v>
      </c>
      <c r="B129" s="63">
        <v>4</v>
      </c>
      <c r="C129" s="63">
        <v>12</v>
      </c>
      <c r="D129" s="21">
        <v>7700182671</v>
      </c>
      <c r="E129" s="29" t="s">
        <v>34</v>
      </c>
      <c r="F129" s="87">
        <f>F130</f>
        <v>830.32</v>
      </c>
      <c r="G129" s="26"/>
      <c r="H129" s="87">
        <f>H130</f>
        <v>830.32</v>
      </c>
    </row>
    <row r="130" spans="1:8" ht="22.5" hidden="1" x14ac:dyDescent="0.2">
      <c r="A130" s="12" t="s">
        <v>35</v>
      </c>
      <c r="B130" s="63">
        <v>4</v>
      </c>
      <c r="C130" s="63">
        <v>12</v>
      </c>
      <c r="D130" s="21">
        <v>7700182671</v>
      </c>
      <c r="E130" s="29" t="s">
        <v>36</v>
      </c>
      <c r="F130" s="87">
        <v>830.32</v>
      </c>
      <c r="G130" s="26"/>
      <c r="H130" s="87">
        <v>830.32</v>
      </c>
    </row>
    <row r="131" spans="1:8" ht="50.25" hidden="1" customHeight="1" x14ac:dyDescent="0.2">
      <c r="A131" s="12" t="s">
        <v>85</v>
      </c>
      <c r="B131" s="63">
        <v>4</v>
      </c>
      <c r="C131" s="63">
        <v>12</v>
      </c>
      <c r="D131" s="21">
        <v>7700189020</v>
      </c>
      <c r="E131" s="29"/>
      <c r="F131" s="87">
        <f>F132</f>
        <v>7.2</v>
      </c>
      <c r="G131" s="26"/>
      <c r="H131" s="87">
        <f>H132</f>
        <v>7.2</v>
      </c>
    </row>
    <row r="132" spans="1:8" hidden="1" x14ac:dyDescent="0.2">
      <c r="A132" s="12" t="s">
        <v>49</v>
      </c>
      <c r="B132" s="63">
        <v>4</v>
      </c>
      <c r="C132" s="63">
        <v>12</v>
      </c>
      <c r="D132" s="21">
        <v>7700189020</v>
      </c>
      <c r="E132" s="29">
        <v>500</v>
      </c>
      <c r="F132" s="87">
        <f>F133</f>
        <v>7.2</v>
      </c>
      <c r="G132" s="26"/>
      <c r="H132" s="87">
        <f>H133</f>
        <v>7.2</v>
      </c>
    </row>
    <row r="133" spans="1:8" hidden="1" x14ac:dyDescent="0.2">
      <c r="A133" s="12" t="s">
        <v>32</v>
      </c>
      <c r="B133" s="63">
        <v>4</v>
      </c>
      <c r="C133" s="63">
        <v>12</v>
      </c>
      <c r="D133" s="21">
        <v>7700189020</v>
      </c>
      <c r="E133" s="29">
        <v>540</v>
      </c>
      <c r="F133" s="87">
        <v>7.2</v>
      </c>
      <c r="G133" s="26"/>
      <c r="H133" s="87">
        <v>7.2</v>
      </c>
    </row>
    <row r="134" spans="1:8" ht="11.25" customHeight="1" x14ac:dyDescent="0.2">
      <c r="A134" s="8" t="s">
        <v>16</v>
      </c>
      <c r="B134" s="63">
        <v>5</v>
      </c>
      <c r="C134" s="63">
        <v>0</v>
      </c>
      <c r="D134" s="9" t="s">
        <v>33</v>
      </c>
      <c r="E134" s="29" t="s">
        <v>33</v>
      </c>
      <c r="F134" s="26">
        <f>'расходы 2019'!F144</f>
        <v>3094.9</v>
      </c>
      <c r="G134" s="26">
        <v>0</v>
      </c>
      <c r="H134" s="26">
        <f>H135+H145+H155</f>
        <v>3094.9</v>
      </c>
    </row>
    <row r="135" spans="1:8" ht="11.25" customHeight="1" x14ac:dyDescent="0.2">
      <c r="A135" s="8" t="s">
        <v>31</v>
      </c>
      <c r="B135" s="63">
        <v>5</v>
      </c>
      <c r="C135" s="63">
        <v>1</v>
      </c>
      <c r="D135" s="9" t="s">
        <v>33</v>
      </c>
      <c r="E135" s="29" t="s">
        <v>33</v>
      </c>
      <c r="F135" s="26">
        <f>'расходы 2019'!F145</f>
        <v>388.9</v>
      </c>
      <c r="G135" s="26">
        <v>0</v>
      </c>
      <c r="H135" s="26">
        <v>388.9</v>
      </c>
    </row>
    <row r="136" spans="1:8" ht="41.25" hidden="1" customHeight="1" x14ac:dyDescent="0.2">
      <c r="A136" s="11" t="s">
        <v>127</v>
      </c>
      <c r="B136" s="63">
        <v>5</v>
      </c>
      <c r="C136" s="63">
        <v>1</v>
      </c>
      <c r="D136" s="9" t="s">
        <v>126</v>
      </c>
      <c r="E136" s="29" t="s">
        <v>33</v>
      </c>
      <c r="F136" s="31">
        <v>388.9</v>
      </c>
      <c r="G136" s="31"/>
      <c r="H136" s="31"/>
    </row>
    <row r="137" spans="1:8" ht="26.25" hidden="1" customHeight="1" x14ac:dyDescent="0.2">
      <c r="A137" s="11" t="s">
        <v>128</v>
      </c>
      <c r="B137" s="63">
        <v>5</v>
      </c>
      <c r="C137" s="63">
        <v>1</v>
      </c>
      <c r="D137" s="9" t="s">
        <v>129</v>
      </c>
      <c r="E137" s="29" t="s">
        <v>33</v>
      </c>
      <c r="F137" s="31">
        <v>388.9</v>
      </c>
      <c r="G137" s="31"/>
      <c r="H137" s="31"/>
    </row>
    <row r="138" spans="1:8" ht="24" hidden="1" customHeight="1" x14ac:dyDescent="0.2">
      <c r="A138" s="11" t="s">
        <v>59</v>
      </c>
      <c r="B138" s="63">
        <v>5</v>
      </c>
      <c r="C138" s="63">
        <v>1</v>
      </c>
      <c r="D138" s="9" t="s">
        <v>130</v>
      </c>
      <c r="E138" s="29"/>
      <c r="F138" s="31">
        <v>388.9</v>
      </c>
      <c r="G138" s="31"/>
      <c r="H138" s="31"/>
    </row>
    <row r="139" spans="1:8" ht="24" hidden="1" customHeight="1" x14ac:dyDescent="0.2">
      <c r="A139" s="11" t="s">
        <v>131</v>
      </c>
      <c r="B139" s="63">
        <v>5</v>
      </c>
      <c r="C139" s="63">
        <v>1</v>
      </c>
      <c r="D139" s="21" t="s">
        <v>132</v>
      </c>
      <c r="E139" s="29"/>
      <c r="F139" s="31">
        <v>143.9</v>
      </c>
      <c r="G139" s="31"/>
      <c r="H139" s="31"/>
    </row>
    <row r="140" spans="1:8" ht="24" hidden="1" customHeight="1" x14ac:dyDescent="0.2">
      <c r="A140" s="11" t="s">
        <v>61</v>
      </c>
      <c r="B140" s="63">
        <v>5</v>
      </c>
      <c r="C140" s="63">
        <v>1</v>
      </c>
      <c r="D140" s="21" t="s">
        <v>132</v>
      </c>
      <c r="E140" s="29">
        <v>600</v>
      </c>
      <c r="F140" s="31">
        <v>143.9</v>
      </c>
      <c r="G140" s="31"/>
      <c r="H140" s="31"/>
    </row>
    <row r="141" spans="1:8" ht="24" hidden="1" customHeight="1" x14ac:dyDescent="0.2">
      <c r="A141" s="11" t="s">
        <v>60</v>
      </c>
      <c r="B141" s="63">
        <v>5</v>
      </c>
      <c r="C141" s="63">
        <v>1</v>
      </c>
      <c r="D141" s="21" t="s">
        <v>132</v>
      </c>
      <c r="E141" s="29">
        <v>630</v>
      </c>
      <c r="F141" s="31">
        <v>143.9</v>
      </c>
      <c r="G141" s="31"/>
      <c r="H141" s="31"/>
    </row>
    <row r="142" spans="1:8" ht="23.25" hidden="1" customHeight="1" x14ac:dyDescent="0.2">
      <c r="A142" s="11" t="s">
        <v>54</v>
      </c>
      <c r="B142" s="63">
        <v>5</v>
      </c>
      <c r="C142" s="63">
        <v>1</v>
      </c>
      <c r="D142" s="9" t="s">
        <v>161</v>
      </c>
      <c r="E142" s="29"/>
      <c r="F142" s="31">
        <v>245</v>
      </c>
      <c r="G142" s="31"/>
      <c r="H142" s="31"/>
    </row>
    <row r="143" spans="1:8" ht="22.5" hidden="1" customHeight="1" x14ac:dyDescent="0.2">
      <c r="A143" s="12" t="s">
        <v>76</v>
      </c>
      <c r="B143" s="63">
        <v>5</v>
      </c>
      <c r="C143" s="63">
        <v>1</v>
      </c>
      <c r="D143" s="9" t="s">
        <v>161</v>
      </c>
      <c r="E143" s="29" t="s">
        <v>34</v>
      </c>
      <c r="F143" s="31">
        <v>245</v>
      </c>
      <c r="G143" s="31"/>
      <c r="H143" s="31"/>
    </row>
    <row r="144" spans="1:8" ht="22.5" hidden="1" x14ac:dyDescent="0.2">
      <c r="A144" s="12" t="s">
        <v>35</v>
      </c>
      <c r="B144" s="63">
        <v>5</v>
      </c>
      <c r="C144" s="63">
        <v>1</v>
      </c>
      <c r="D144" s="9" t="s">
        <v>161</v>
      </c>
      <c r="E144" s="29" t="s">
        <v>36</v>
      </c>
      <c r="F144" s="31">
        <v>245</v>
      </c>
      <c r="G144" s="31"/>
      <c r="H144" s="31"/>
    </row>
    <row r="145" spans="1:8" ht="11.25" customHeight="1" x14ac:dyDescent="0.2">
      <c r="A145" s="8" t="s">
        <v>21</v>
      </c>
      <c r="B145" s="63">
        <v>5</v>
      </c>
      <c r="C145" s="63">
        <v>2</v>
      </c>
      <c r="D145" s="9" t="s">
        <v>33</v>
      </c>
      <c r="E145" s="29" t="s">
        <v>33</v>
      </c>
      <c r="F145" s="31">
        <f>'расходы 2019'!F155</f>
        <v>2023</v>
      </c>
      <c r="G145" s="31">
        <v>0</v>
      </c>
      <c r="H145" s="31">
        <v>2023</v>
      </c>
    </row>
    <row r="146" spans="1:8" ht="33.75" hidden="1" customHeight="1" x14ac:dyDescent="0.2">
      <c r="A146" s="11" t="s">
        <v>127</v>
      </c>
      <c r="B146" s="63">
        <v>5</v>
      </c>
      <c r="C146" s="63">
        <v>2</v>
      </c>
      <c r="D146" s="9" t="s">
        <v>126</v>
      </c>
      <c r="E146" s="29" t="s">
        <v>33</v>
      </c>
      <c r="F146" s="32">
        <f>F147</f>
        <v>2223</v>
      </c>
      <c r="G146" s="31"/>
      <c r="H146" s="32"/>
    </row>
    <row r="147" spans="1:8" ht="22.5" hidden="1" customHeight="1" x14ac:dyDescent="0.2">
      <c r="A147" s="11" t="s">
        <v>47</v>
      </c>
      <c r="B147" s="63">
        <v>5</v>
      </c>
      <c r="C147" s="63">
        <v>2</v>
      </c>
      <c r="D147" s="9" t="s">
        <v>133</v>
      </c>
      <c r="E147" s="29" t="s">
        <v>33</v>
      </c>
      <c r="F147" s="32">
        <f>F148</f>
        <v>2223</v>
      </c>
      <c r="G147" s="31"/>
      <c r="H147" s="32"/>
    </row>
    <row r="148" spans="1:8" ht="24.75" hidden="1" customHeight="1" x14ac:dyDescent="0.2">
      <c r="A148" s="11" t="s">
        <v>135</v>
      </c>
      <c r="B148" s="63">
        <v>5</v>
      </c>
      <c r="C148" s="63">
        <v>2</v>
      </c>
      <c r="D148" s="9" t="s">
        <v>134</v>
      </c>
      <c r="E148" s="29" t="s">
        <v>33</v>
      </c>
      <c r="F148" s="32">
        <f>F149+F152</f>
        <v>2223</v>
      </c>
      <c r="G148" s="31"/>
      <c r="H148" s="32"/>
    </row>
    <row r="149" spans="1:8" ht="58.5" hidden="1" customHeight="1" x14ac:dyDescent="0.2">
      <c r="A149" s="11" t="s">
        <v>136</v>
      </c>
      <c r="B149" s="63">
        <v>5</v>
      </c>
      <c r="C149" s="63">
        <v>2</v>
      </c>
      <c r="D149" s="9" t="s">
        <v>180</v>
      </c>
      <c r="E149" s="29"/>
      <c r="F149" s="32">
        <f>F150</f>
        <v>2000</v>
      </c>
      <c r="G149" s="31"/>
      <c r="H149" s="32"/>
    </row>
    <row r="150" spans="1:8" ht="22.5" hidden="1" customHeight="1" x14ac:dyDescent="0.2">
      <c r="A150" s="12" t="s">
        <v>76</v>
      </c>
      <c r="B150" s="63">
        <v>5</v>
      </c>
      <c r="C150" s="63">
        <v>2</v>
      </c>
      <c r="D150" s="9" t="s">
        <v>180</v>
      </c>
      <c r="E150" s="29" t="s">
        <v>34</v>
      </c>
      <c r="F150" s="32">
        <f>F151</f>
        <v>2000</v>
      </c>
      <c r="G150" s="31"/>
      <c r="H150" s="32"/>
    </row>
    <row r="151" spans="1:8" ht="22.5" hidden="1" x14ac:dyDescent="0.2">
      <c r="A151" s="12" t="s">
        <v>35</v>
      </c>
      <c r="B151" s="63">
        <v>5</v>
      </c>
      <c r="C151" s="63">
        <v>2</v>
      </c>
      <c r="D151" s="9" t="s">
        <v>180</v>
      </c>
      <c r="E151" s="29" t="s">
        <v>36</v>
      </c>
      <c r="F151" s="32">
        <v>2000</v>
      </c>
      <c r="G151" s="31"/>
      <c r="H151" s="32"/>
    </row>
    <row r="152" spans="1:8" ht="59.25" hidden="1" customHeight="1" x14ac:dyDescent="0.2">
      <c r="A152" s="12" t="s">
        <v>137</v>
      </c>
      <c r="B152" s="63">
        <v>5</v>
      </c>
      <c r="C152" s="63">
        <v>2</v>
      </c>
      <c r="D152" s="9" t="s">
        <v>181</v>
      </c>
      <c r="E152" s="29"/>
      <c r="F152" s="32">
        <f>F153</f>
        <v>223</v>
      </c>
      <c r="G152" s="31"/>
      <c r="H152" s="32"/>
    </row>
    <row r="153" spans="1:8" ht="22.5" hidden="1" x14ac:dyDescent="0.2">
      <c r="A153" s="12" t="s">
        <v>76</v>
      </c>
      <c r="B153" s="63">
        <v>5</v>
      </c>
      <c r="C153" s="63">
        <v>2</v>
      </c>
      <c r="D153" s="9" t="s">
        <v>181</v>
      </c>
      <c r="E153" s="29">
        <v>200</v>
      </c>
      <c r="F153" s="32">
        <f>F154</f>
        <v>223</v>
      </c>
      <c r="G153" s="31"/>
      <c r="H153" s="32"/>
    </row>
    <row r="154" spans="1:8" ht="24" hidden="1" customHeight="1" x14ac:dyDescent="0.2">
      <c r="A154" s="12" t="s">
        <v>35</v>
      </c>
      <c r="B154" s="63">
        <v>5</v>
      </c>
      <c r="C154" s="63">
        <v>2</v>
      </c>
      <c r="D154" s="9" t="s">
        <v>181</v>
      </c>
      <c r="E154" s="29">
        <v>240</v>
      </c>
      <c r="F154" s="32">
        <v>223</v>
      </c>
      <c r="G154" s="31"/>
      <c r="H154" s="32"/>
    </row>
    <row r="155" spans="1:8" ht="11.25" customHeight="1" x14ac:dyDescent="0.2">
      <c r="A155" s="8" t="s">
        <v>17</v>
      </c>
      <c r="B155" s="63">
        <v>5</v>
      </c>
      <c r="C155" s="63">
        <v>3</v>
      </c>
      <c r="D155" s="9" t="s">
        <v>33</v>
      </c>
      <c r="E155" s="29" t="s">
        <v>33</v>
      </c>
      <c r="F155" s="87">
        <f>'расходы 2019'!F168</f>
        <v>683</v>
      </c>
      <c r="G155" s="26">
        <v>0</v>
      </c>
      <c r="H155" s="87">
        <v>683</v>
      </c>
    </row>
    <row r="156" spans="1:8" ht="22.5" hidden="1" customHeight="1" x14ac:dyDescent="0.2">
      <c r="A156" s="11" t="s">
        <v>179</v>
      </c>
      <c r="B156" s="63">
        <v>5</v>
      </c>
      <c r="C156" s="63">
        <v>3</v>
      </c>
      <c r="D156" s="9" t="s">
        <v>138</v>
      </c>
      <c r="E156" s="29" t="s">
        <v>33</v>
      </c>
      <c r="F156" s="87">
        <f>F157</f>
        <v>683</v>
      </c>
      <c r="G156" s="26"/>
      <c r="H156" s="87">
        <f>H157</f>
        <v>683</v>
      </c>
    </row>
    <row r="157" spans="1:8" ht="22.5" hidden="1" customHeight="1" x14ac:dyDescent="0.2">
      <c r="A157" s="12" t="s">
        <v>78</v>
      </c>
      <c r="B157" s="63">
        <v>5</v>
      </c>
      <c r="C157" s="63">
        <v>3</v>
      </c>
      <c r="D157" s="9" t="s">
        <v>139</v>
      </c>
      <c r="E157" s="29"/>
      <c r="F157" s="87">
        <f>F158</f>
        <v>683</v>
      </c>
      <c r="G157" s="26"/>
      <c r="H157" s="87">
        <f>H158</f>
        <v>683</v>
      </c>
    </row>
    <row r="158" spans="1:8" ht="22.5" hidden="1" customHeight="1" x14ac:dyDescent="0.2">
      <c r="A158" s="12" t="s">
        <v>54</v>
      </c>
      <c r="B158" s="63">
        <v>5</v>
      </c>
      <c r="C158" s="63">
        <v>3</v>
      </c>
      <c r="D158" s="9" t="s">
        <v>140</v>
      </c>
      <c r="E158" s="29"/>
      <c r="F158" s="87">
        <f>F159</f>
        <v>683</v>
      </c>
      <c r="G158" s="26"/>
      <c r="H158" s="87">
        <f>H159</f>
        <v>683</v>
      </c>
    </row>
    <row r="159" spans="1:8" ht="22.5" hidden="1" customHeight="1" x14ac:dyDescent="0.2">
      <c r="A159" s="12" t="s">
        <v>76</v>
      </c>
      <c r="B159" s="63">
        <v>5</v>
      </c>
      <c r="C159" s="63">
        <v>3</v>
      </c>
      <c r="D159" s="9" t="s">
        <v>140</v>
      </c>
      <c r="E159" s="29" t="s">
        <v>34</v>
      </c>
      <c r="F159" s="87">
        <f>F160</f>
        <v>683</v>
      </c>
      <c r="G159" s="26"/>
      <c r="H159" s="87">
        <f>H160</f>
        <v>683</v>
      </c>
    </row>
    <row r="160" spans="1:8" ht="22.5" hidden="1" x14ac:dyDescent="0.2">
      <c r="A160" s="12" t="s">
        <v>35</v>
      </c>
      <c r="B160" s="63">
        <v>5</v>
      </c>
      <c r="C160" s="63">
        <v>3</v>
      </c>
      <c r="D160" s="9" t="s">
        <v>140</v>
      </c>
      <c r="E160" s="29" t="s">
        <v>36</v>
      </c>
      <c r="F160" s="87">
        <v>683</v>
      </c>
      <c r="G160" s="26"/>
      <c r="H160" s="87">
        <v>683</v>
      </c>
    </row>
    <row r="161" spans="1:8" ht="11.25" customHeight="1" x14ac:dyDescent="0.2">
      <c r="A161" s="8" t="s">
        <v>23</v>
      </c>
      <c r="B161" s="63">
        <v>8</v>
      </c>
      <c r="C161" s="63">
        <v>0</v>
      </c>
      <c r="D161" s="9" t="s">
        <v>33</v>
      </c>
      <c r="E161" s="29" t="s">
        <v>33</v>
      </c>
      <c r="F161" s="87">
        <f>'расходы 2019'!F174</f>
        <v>1193.3</v>
      </c>
      <c r="G161" s="26">
        <v>0</v>
      </c>
      <c r="H161" s="87">
        <f>H162</f>
        <v>1193.3</v>
      </c>
    </row>
    <row r="162" spans="1:8" ht="11.25" customHeight="1" x14ac:dyDescent="0.2">
      <c r="A162" s="8" t="s">
        <v>18</v>
      </c>
      <c r="B162" s="63">
        <v>8</v>
      </c>
      <c r="C162" s="63">
        <v>1</v>
      </c>
      <c r="D162" s="9" t="s">
        <v>33</v>
      </c>
      <c r="E162" s="29" t="s">
        <v>33</v>
      </c>
      <c r="F162" s="87">
        <f>'расходы 2019'!F174</f>
        <v>1193.3</v>
      </c>
      <c r="G162" s="26">
        <v>0</v>
      </c>
      <c r="H162" s="87">
        <v>1193.3</v>
      </c>
    </row>
    <row r="163" spans="1:8" ht="22.5" hidden="1" customHeight="1" x14ac:dyDescent="0.2">
      <c r="A163" s="11" t="s">
        <v>142</v>
      </c>
      <c r="B163" s="63">
        <v>8</v>
      </c>
      <c r="C163" s="63">
        <v>1</v>
      </c>
      <c r="D163" s="9" t="s">
        <v>141</v>
      </c>
      <c r="E163" s="29" t="s">
        <v>33</v>
      </c>
      <c r="F163" s="87">
        <f>F164+F183</f>
        <v>1193.3</v>
      </c>
      <c r="G163" s="26"/>
      <c r="H163" s="96">
        <f>H164+H183</f>
        <v>1193.3</v>
      </c>
    </row>
    <row r="164" spans="1:8" ht="27" hidden="1" customHeight="1" x14ac:dyDescent="0.2">
      <c r="A164" s="11" t="s">
        <v>144</v>
      </c>
      <c r="B164" s="63">
        <v>8</v>
      </c>
      <c r="C164" s="63">
        <v>1</v>
      </c>
      <c r="D164" s="9" t="s">
        <v>143</v>
      </c>
      <c r="E164" s="29" t="s">
        <v>33</v>
      </c>
      <c r="F164" s="87">
        <f>F165+F171</f>
        <v>1175.3</v>
      </c>
      <c r="G164" s="26"/>
      <c r="H164" s="96">
        <f>H165+H171</f>
        <v>1175.3</v>
      </c>
    </row>
    <row r="165" spans="1:8" ht="21.75" hidden="1" customHeight="1" x14ac:dyDescent="0.2">
      <c r="A165" s="11" t="s">
        <v>57</v>
      </c>
      <c r="B165" s="63">
        <v>8</v>
      </c>
      <c r="C165" s="63">
        <v>1</v>
      </c>
      <c r="D165" s="9" t="s">
        <v>145</v>
      </c>
      <c r="E165" s="29"/>
      <c r="F165" s="87">
        <f>F166</f>
        <v>1041.0999999999999</v>
      </c>
      <c r="G165" s="26"/>
      <c r="H165" s="96">
        <f>H166</f>
        <v>1041.0999999999999</v>
      </c>
    </row>
    <row r="166" spans="1:8" ht="27.75" hidden="1" customHeight="1" x14ac:dyDescent="0.2">
      <c r="A166" s="11" t="s">
        <v>147</v>
      </c>
      <c r="B166" s="63">
        <v>8</v>
      </c>
      <c r="C166" s="63">
        <v>1</v>
      </c>
      <c r="D166" s="9" t="s">
        <v>146</v>
      </c>
      <c r="E166" s="29" t="s">
        <v>33</v>
      </c>
      <c r="F166" s="87">
        <f>F167+F169</f>
        <v>1041.0999999999999</v>
      </c>
      <c r="G166" s="26"/>
      <c r="H166" s="96">
        <f>H167+H169</f>
        <v>1041.0999999999999</v>
      </c>
    </row>
    <row r="167" spans="1:8" ht="45.75" hidden="1" customHeight="1" x14ac:dyDescent="0.2">
      <c r="A167" s="12" t="s">
        <v>37</v>
      </c>
      <c r="B167" s="63">
        <v>8</v>
      </c>
      <c r="C167" s="63">
        <v>1</v>
      </c>
      <c r="D167" s="9" t="s">
        <v>146</v>
      </c>
      <c r="E167" s="29" t="s">
        <v>38</v>
      </c>
      <c r="F167" s="87">
        <f>F168</f>
        <v>954.3</v>
      </c>
      <c r="G167" s="26"/>
      <c r="H167" s="96">
        <f>H168</f>
        <v>954.3</v>
      </c>
    </row>
    <row r="168" spans="1:8" ht="19.5" hidden="1" customHeight="1" x14ac:dyDescent="0.2">
      <c r="A168" s="12" t="s">
        <v>39</v>
      </c>
      <c r="B168" s="63">
        <v>8</v>
      </c>
      <c r="C168" s="63">
        <v>1</v>
      </c>
      <c r="D168" s="9" t="s">
        <v>146</v>
      </c>
      <c r="E168" s="29" t="s">
        <v>40</v>
      </c>
      <c r="F168" s="87">
        <v>954.3</v>
      </c>
      <c r="G168" s="26"/>
      <c r="H168" s="96">
        <v>954.3</v>
      </c>
    </row>
    <row r="169" spans="1:8" ht="30" hidden="1" customHeight="1" x14ac:dyDescent="0.2">
      <c r="A169" s="12" t="s">
        <v>76</v>
      </c>
      <c r="B169" s="63">
        <v>8</v>
      </c>
      <c r="C169" s="63">
        <v>1</v>
      </c>
      <c r="D169" s="9" t="s">
        <v>146</v>
      </c>
      <c r="E169" s="29" t="s">
        <v>34</v>
      </c>
      <c r="F169" s="87">
        <f>F170</f>
        <v>86.8</v>
      </c>
      <c r="G169" s="26"/>
      <c r="H169" s="96">
        <f>H170</f>
        <v>86.8</v>
      </c>
    </row>
    <row r="170" spans="1:8" ht="30" hidden="1" customHeight="1" x14ac:dyDescent="0.2">
      <c r="A170" s="12" t="s">
        <v>35</v>
      </c>
      <c r="B170" s="63">
        <v>8</v>
      </c>
      <c r="C170" s="63">
        <v>1</v>
      </c>
      <c r="D170" s="9" t="s">
        <v>146</v>
      </c>
      <c r="E170" s="29" t="s">
        <v>36</v>
      </c>
      <c r="F170" s="87">
        <v>86.8</v>
      </c>
      <c r="G170" s="26"/>
      <c r="H170" s="96">
        <v>86.8</v>
      </c>
    </row>
    <row r="171" spans="1:8" ht="19.5" hidden="1" customHeight="1" x14ac:dyDescent="0.2">
      <c r="A171" s="12" t="s">
        <v>148</v>
      </c>
      <c r="B171" s="63">
        <v>8</v>
      </c>
      <c r="C171" s="63">
        <v>1</v>
      </c>
      <c r="D171" s="9" t="s">
        <v>149</v>
      </c>
      <c r="E171" s="29"/>
      <c r="F171" s="87">
        <f>F172</f>
        <v>134.19999999999999</v>
      </c>
      <c r="G171" s="26"/>
      <c r="H171" s="96">
        <f>H172</f>
        <v>134.19999999999999</v>
      </c>
    </row>
    <row r="172" spans="1:8" ht="30" hidden="1" customHeight="1" x14ac:dyDescent="0.2">
      <c r="A172" s="12" t="s">
        <v>151</v>
      </c>
      <c r="B172" s="63">
        <v>8</v>
      </c>
      <c r="C172" s="63">
        <v>1</v>
      </c>
      <c r="D172" s="22" t="s">
        <v>150</v>
      </c>
      <c r="E172" s="29"/>
      <c r="F172" s="87">
        <f>F173</f>
        <v>134.19999999999999</v>
      </c>
      <c r="G172" s="26"/>
      <c r="H172" s="96">
        <f>H173</f>
        <v>134.19999999999999</v>
      </c>
    </row>
    <row r="173" spans="1:8" ht="22.5" hidden="1" customHeight="1" x14ac:dyDescent="0.2">
      <c r="A173" s="12" t="s">
        <v>76</v>
      </c>
      <c r="B173" s="63">
        <v>8</v>
      </c>
      <c r="C173" s="63">
        <v>1</v>
      </c>
      <c r="D173" s="22" t="s">
        <v>150</v>
      </c>
      <c r="E173" s="29" t="s">
        <v>34</v>
      </c>
      <c r="F173" s="87">
        <f>F174</f>
        <v>134.19999999999999</v>
      </c>
      <c r="G173" s="26"/>
      <c r="H173" s="96">
        <f>H174</f>
        <v>134.19999999999999</v>
      </c>
    </row>
    <row r="174" spans="1:8" ht="22.5" hidden="1" x14ac:dyDescent="0.2">
      <c r="A174" s="12" t="s">
        <v>35</v>
      </c>
      <c r="B174" s="63">
        <v>8</v>
      </c>
      <c r="C174" s="63">
        <v>1</v>
      </c>
      <c r="D174" s="22" t="s">
        <v>150</v>
      </c>
      <c r="E174" s="29" t="s">
        <v>36</v>
      </c>
      <c r="F174" s="87">
        <v>134.19999999999999</v>
      </c>
      <c r="G174" s="26"/>
      <c r="H174" s="96">
        <v>134.19999999999999</v>
      </c>
    </row>
    <row r="175" spans="1:8" hidden="1" x14ac:dyDescent="0.2">
      <c r="A175" s="12"/>
      <c r="B175" s="63">
        <v>8</v>
      </c>
      <c r="C175" s="63">
        <v>1</v>
      </c>
      <c r="D175" s="22"/>
      <c r="E175" s="29"/>
      <c r="F175" s="87">
        <v>0</v>
      </c>
      <c r="G175" s="26"/>
      <c r="H175" s="96">
        <v>0</v>
      </c>
    </row>
    <row r="176" spans="1:8" hidden="1" x14ac:dyDescent="0.2">
      <c r="A176" s="12"/>
      <c r="B176" s="63">
        <v>8</v>
      </c>
      <c r="C176" s="63">
        <v>1</v>
      </c>
      <c r="D176" s="56" t="s">
        <v>193</v>
      </c>
      <c r="E176" s="29"/>
      <c r="F176" s="87">
        <v>0</v>
      </c>
      <c r="G176" s="26"/>
      <c r="H176" s="96">
        <v>0</v>
      </c>
    </row>
    <row r="177" spans="1:8" ht="22.5" hidden="1" x14ac:dyDescent="0.2">
      <c r="A177" s="12" t="s">
        <v>76</v>
      </c>
      <c r="B177" s="63">
        <v>8</v>
      </c>
      <c r="C177" s="63">
        <v>1</v>
      </c>
      <c r="D177" s="56" t="s">
        <v>193</v>
      </c>
      <c r="E177" s="29">
        <v>200</v>
      </c>
      <c r="F177" s="87">
        <v>0</v>
      </c>
      <c r="G177" s="26"/>
      <c r="H177" s="96">
        <v>0</v>
      </c>
    </row>
    <row r="178" spans="1:8" ht="22.5" hidden="1" x14ac:dyDescent="0.2">
      <c r="A178" s="12" t="s">
        <v>35</v>
      </c>
      <c r="B178" s="63">
        <v>8</v>
      </c>
      <c r="C178" s="63">
        <v>1</v>
      </c>
      <c r="D178" s="56" t="s">
        <v>193</v>
      </c>
      <c r="E178" s="29">
        <v>240</v>
      </c>
      <c r="F178" s="87">
        <v>0</v>
      </c>
      <c r="G178" s="26"/>
      <c r="H178" s="96">
        <v>0</v>
      </c>
    </row>
    <row r="179" spans="1:8" hidden="1" x14ac:dyDescent="0.2">
      <c r="A179" s="12"/>
      <c r="B179" s="63">
        <v>8</v>
      </c>
      <c r="C179" s="63">
        <v>1</v>
      </c>
      <c r="D179" s="56"/>
      <c r="E179" s="29"/>
      <c r="F179" s="87">
        <v>0</v>
      </c>
      <c r="G179" s="26"/>
      <c r="H179" s="96">
        <v>0</v>
      </c>
    </row>
    <row r="180" spans="1:8" hidden="1" x14ac:dyDescent="0.2">
      <c r="A180" s="12"/>
      <c r="B180" s="63">
        <v>8</v>
      </c>
      <c r="C180" s="63">
        <v>1</v>
      </c>
      <c r="D180" s="56" t="s">
        <v>194</v>
      </c>
      <c r="E180" s="29"/>
      <c r="F180" s="87">
        <v>0</v>
      </c>
      <c r="G180" s="26"/>
      <c r="H180" s="96">
        <v>0</v>
      </c>
    </row>
    <row r="181" spans="1:8" ht="22.5" hidden="1" x14ac:dyDescent="0.2">
      <c r="A181" s="12" t="s">
        <v>76</v>
      </c>
      <c r="B181" s="63">
        <v>8</v>
      </c>
      <c r="C181" s="63">
        <v>1</v>
      </c>
      <c r="D181" s="56" t="s">
        <v>194</v>
      </c>
      <c r="E181" s="29">
        <v>200</v>
      </c>
      <c r="F181" s="87">
        <v>0</v>
      </c>
      <c r="G181" s="26"/>
      <c r="H181" s="96">
        <v>0</v>
      </c>
    </row>
    <row r="182" spans="1:8" ht="22.5" hidden="1" x14ac:dyDescent="0.2">
      <c r="A182" s="12" t="s">
        <v>35</v>
      </c>
      <c r="B182" s="63">
        <v>8</v>
      </c>
      <c r="C182" s="63">
        <v>1</v>
      </c>
      <c r="D182" s="56" t="s">
        <v>194</v>
      </c>
      <c r="E182" s="29">
        <v>240</v>
      </c>
      <c r="F182" s="87">
        <v>0</v>
      </c>
      <c r="G182" s="26"/>
      <c r="H182" s="96">
        <v>0</v>
      </c>
    </row>
    <row r="183" spans="1:8" ht="11.25" hidden="1" customHeight="1" x14ac:dyDescent="0.2">
      <c r="A183" s="11" t="s">
        <v>58</v>
      </c>
      <c r="B183" s="63">
        <v>8</v>
      </c>
      <c r="C183" s="63">
        <v>1</v>
      </c>
      <c r="D183" s="9" t="s">
        <v>153</v>
      </c>
      <c r="E183" s="29" t="s">
        <v>33</v>
      </c>
      <c r="F183" s="87">
        <f>F184</f>
        <v>18</v>
      </c>
      <c r="G183" s="26"/>
      <c r="H183" s="96">
        <f>H184</f>
        <v>18</v>
      </c>
    </row>
    <row r="184" spans="1:8" ht="26.25" hidden="1" customHeight="1" x14ac:dyDescent="0.2">
      <c r="A184" s="11" t="s">
        <v>154</v>
      </c>
      <c r="B184" s="63">
        <v>8</v>
      </c>
      <c r="C184" s="63">
        <v>1</v>
      </c>
      <c r="D184" s="9" t="s">
        <v>155</v>
      </c>
      <c r="E184" s="29" t="s">
        <v>33</v>
      </c>
      <c r="F184" s="87">
        <f>F185</f>
        <v>18</v>
      </c>
      <c r="G184" s="26"/>
      <c r="H184" s="96">
        <f>H185</f>
        <v>18</v>
      </c>
    </row>
    <row r="185" spans="1:8" ht="22.5" hidden="1" customHeight="1" x14ac:dyDescent="0.2">
      <c r="A185" s="12" t="s">
        <v>147</v>
      </c>
      <c r="B185" s="63">
        <v>8</v>
      </c>
      <c r="C185" s="63">
        <v>1</v>
      </c>
      <c r="D185" s="22" t="s">
        <v>152</v>
      </c>
      <c r="E185" s="29"/>
      <c r="F185" s="87">
        <f>F186</f>
        <v>18</v>
      </c>
      <c r="G185" s="26"/>
      <c r="H185" s="96">
        <f>H186</f>
        <v>18</v>
      </c>
    </row>
    <row r="186" spans="1:8" ht="26.25" hidden="1" customHeight="1" x14ac:dyDescent="0.2">
      <c r="A186" s="12" t="s">
        <v>76</v>
      </c>
      <c r="B186" s="63">
        <v>8</v>
      </c>
      <c r="C186" s="63">
        <v>1</v>
      </c>
      <c r="D186" s="22" t="s">
        <v>152</v>
      </c>
      <c r="E186" s="29">
        <v>200</v>
      </c>
      <c r="F186" s="87">
        <f>F187</f>
        <v>18</v>
      </c>
      <c r="G186" s="26"/>
      <c r="H186" s="96">
        <f>H187</f>
        <v>18</v>
      </c>
    </row>
    <row r="187" spans="1:8" ht="26.25" hidden="1" customHeight="1" x14ac:dyDescent="0.2">
      <c r="A187" s="12" t="s">
        <v>35</v>
      </c>
      <c r="B187" s="63">
        <v>8</v>
      </c>
      <c r="C187" s="63">
        <v>1</v>
      </c>
      <c r="D187" s="22" t="s">
        <v>152</v>
      </c>
      <c r="E187" s="29">
        <v>240</v>
      </c>
      <c r="F187" s="87">
        <v>18</v>
      </c>
      <c r="G187" s="26"/>
      <c r="H187" s="96">
        <v>18</v>
      </c>
    </row>
    <row r="188" spans="1:8" ht="11.25" customHeight="1" x14ac:dyDescent="0.2">
      <c r="A188" s="8" t="s">
        <v>24</v>
      </c>
      <c r="B188" s="63">
        <v>11</v>
      </c>
      <c r="C188" s="63">
        <v>0</v>
      </c>
      <c r="D188" s="9" t="s">
        <v>33</v>
      </c>
      <c r="E188" s="29" t="s">
        <v>33</v>
      </c>
      <c r="F188" s="87">
        <f>'расходы 2019'!F195</f>
        <v>6933.0999999999995</v>
      </c>
      <c r="G188" s="26">
        <v>0</v>
      </c>
      <c r="H188" s="87">
        <f>H189</f>
        <v>6933.0999999999995</v>
      </c>
    </row>
    <row r="189" spans="1:8" ht="11.25" customHeight="1" x14ac:dyDescent="0.2">
      <c r="A189" s="8" t="s">
        <v>19</v>
      </c>
      <c r="B189" s="63">
        <v>11</v>
      </c>
      <c r="C189" s="63">
        <v>1</v>
      </c>
      <c r="D189" s="9" t="s">
        <v>33</v>
      </c>
      <c r="E189" s="29" t="s">
        <v>33</v>
      </c>
      <c r="F189" s="87">
        <f>'расходы 2019'!F196</f>
        <v>6933.0999999999995</v>
      </c>
      <c r="G189" s="26">
        <v>0</v>
      </c>
      <c r="H189" s="87">
        <f>'расходы 2019'!H195</f>
        <v>6933.0999999999995</v>
      </c>
    </row>
    <row r="190" spans="1:8" ht="39" hidden="1" customHeight="1" x14ac:dyDescent="0.2">
      <c r="A190" s="11" t="s">
        <v>142</v>
      </c>
      <c r="B190" s="63">
        <v>11</v>
      </c>
      <c r="C190" s="63">
        <v>1</v>
      </c>
      <c r="D190" s="9" t="s">
        <v>141</v>
      </c>
      <c r="E190" s="29" t="s">
        <v>33</v>
      </c>
      <c r="F190" s="87">
        <f>F191</f>
        <v>6933.1</v>
      </c>
      <c r="G190" s="26">
        <f t="shared" ref="G190:G200" si="8">H190-F190</f>
        <v>0</v>
      </c>
      <c r="H190" s="26">
        <v>6933.1</v>
      </c>
    </row>
    <row r="191" spans="1:8" ht="16.5" hidden="1" customHeight="1" x14ac:dyDescent="0.2">
      <c r="A191" s="11" t="s">
        <v>156</v>
      </c>
      <c r="B191" s="63">
        <v>11</v>
      </c>
      <c r="C191" s="63">
        <v>1</v>
      </c>
      <c r="D191" s="9" t="s">
        <v>158</v>
      </c>
      <c r="E191" s="29" t="s">
        <v>33</v>
      </c>
      <c r="F191" s="87">
        <f>F192</f>
        <v>6933.1</v>
      </c>
      <c r="G191" s="26">
        <f t="shared" si="8"/>
        <v>0</v>
      </c>
      <c r="H191" s="26">
        <v>6933.1</v>
      </c>
    </row>
    <row r="192" spans="1:8" ht="31.5" hidden="1" customHeight="1" x14ac:dyDescent="0.2">
      <c r="A192" s="11" t="s">
        <v>157</v>
      </c>
      <c r="B192" s="63">
        <v>11</v>
      </c>
      <c r="C192" s="63">
        <v>1</v>
      </c>
      <c r="D192" s="9" t="s">
        <v>159</v>
      </c>
      <c r="E192" s="29"/>
      <c r="F192" s="87">
        <f>F193</f>
        <v>6933.1</v>
      </c>
      <c r="G192" s="26">
        <f t="shared" si="8"/>
        <v>0</v>
      </c>
      <c r="H192" s="26">
        <v>6933.1</v>
      </c>
    </row>
    <row r="193" spans="1:8" ht="32.25" hidden="1" customHeight="1" x14ac:dyDescent="0.2">
      <c r="A193" s="11" t="s">
        <v>52</v>
      </c>
      <c r="B193" s="63">
        <v>11</v>
      </c>
      <c r="C193" s="63">
        <v>1</v>
      </c>
      <c r="D193" s="9" t="s">
        <v>160</v>
      </c>
      <c r="E193" s="29" t="s">
        <v>33</v>
      </c>
      <c r="F193" s="87">
        <f>F194+F196+F198</f>
        <v>6933.1</v>
      </c>
      <c r="G193" s="26">
        <f t="shared" si="8"/>
        <v>0</v>
      </c>
      <c r="H193" s="26">
        <v>6933.1</v>
      </c>
    </row>
    <row r="194" spans="1:8" ht="45" hidden="1" customHeight="1" x14ac:dyDescent="0.2">
      <c r="A194" s="12" t="s">
        <v>37</v>
      </c>
      <c r="B194" s="63">
        <v>11</v>
      </c>
      <c r="C194" s="63">
        <v>1</v>
      </c>
      <c r="D194" s="9" t="s">
        <v>160</v>
      </c>
      <c r="E194" s="29" t="s">
        <v>38</v>
      </c>
      <c r="F194" s="87">
        <f>F195</f>
        <v>6157.9</v>
      </c>
      <c r="G194" s="26">
        <f t="shared" si="8"/>
        <v>0</v>
      </c>
      <c r="H194" s="26">
        <v>6157.9</v>
      </c>
    </row>
    <row r="195" spans="1:8" hidden="1" x14ac:dyDescent="0.2">
      <c r="A195" s="12" t="s">
        <v>39</v>
      </c>
      <c r="B195" s="63">
        <v>11</v>
      </c>
      <c r="C195" s="63">
        <v>1</v>
      </c>
      <c r="D195" s="9" t="s">
        <v>160</v>
      </c>
      <c r="E195" s="29" t="s">
        <v>40</v>
      </c>
      <c r="F195" s="87">
        <v>6157.9</v>
      </c>
      <c r="G195" s="26">
        <f t="shared" si="8"/>
        <v>0</v>
      </c>
      <c r="H195" s="26">
        <v>6157.9</v>
      </c>
    </row>
    <row r="196" spans="1:8" ht="22.5" hidden="1" customHeight="1" x14ac:dyDescent="0.2">
      <c r="A196" s="12" t="s">
        <v>76</v>
      </c>
      <c r="B196" s="63">
        <v>11</v>
      </c>
      <c r="C196" s="63">
        <v>1</v>
      </c>
      <c r="D196" s="9" t="s">
        <v>160</v>
      </c>
      <c r="E196" s="29" t="s">
        <v>34</v>
      </c>
      <c r="F196" s="87">
        <f>F197</f>
        <v>757.6</v>
      </c>
      <c r="G196" s="26">
        <f t="shared" si="8"/>
        <v>-4.3500000000000227</v>
      </c>
      <c r="H196" s="26">
        <v>753.25</v>
      </c>
    </row>
    <row r="197" spans="1:8" ht="22.5" hidden="1" x14ac:dyDescent="0.2">
      <c r="A197" s="12" t="s">
        <v>35</v>
      </c>
      <c r="B197" s="63">
        <v>11</v>
      </c>
      <c r="C197" s="63">
        <v>1</v>
      </c>
      <c r="D197" s="9" t="s">
        <v>160</v>
      </c>
      <c r="E197" s="29" t="s">
        <v>36</v>
      </c>
      <c r="F197" s="87">
        <v>757.6</v>
      </c>
      <c r="G197" s="26">
        <f t="shared" si="8"/>
        <v>-4.3500000000000227</v>
      </c>
      <c r="H197" s="26">
        <v>753.25</v>
      </c>
    </row>
    <row r="198" spans="1:8" ht="11.25" hidden="1" customHeight="1" x14ac:dyDescent="0.2">
      <c r="A198" s="12" t="s">
        <v>43</v>
      </c>
      <c r="B198" s="63">
        <v>11</v>
      </c>
      <c r="C198" s="63">
        <v>1</v>
      </c>
      <c r="D198" s="9" t="s">
        <v>160</v>
      </c>
      <c r="E198" s="29" t="s">
        <v>44</v>
      </c>
      <c r="F198" s="87">
        <f>F199</f>
        <v>17.600000000000001</v>
      </c>
      <c r="G198" s="26">
        <f t="shared" si="8"/>
        <v>4.3499999999999979</v>
      </c>
      <c r="H198" s="26">
        <v>21.95</v>
      </c>
    </row>
    <row r="199" spans="1:8" hidden="1" x14ac:dyDescent="0.2">
      <c r="A199" s="12" t="s">
        <v>45</v>
      </c>
      <c r="B199" s="63">
        <v>11</v>
      </c>
      <c r="C199" s="63">
        <v>1</v>
      </c>
      <c r="D199" s="9" t="s">
        <v>160</v>
      </c>
      <c r="E199" s="29" t="s">
        <v>46</v>
      </c>
      <c r="F199" s="87">
        <v>17.600000000000001</v>
      </c>
      <c r="G199" s="26">
        <f t="shared" si="8"/>
        <v>4.3499999999999979</v>
      </c>
      <c r="H199" s="26">
        <v>21.95</v>
      </c>
    </row>
    <row r="200" spans="1:8" hidden="1" x14ac:dyDescent="0.2">
      <c r="A200" s="65"/>
      <c r="B200" s="66"/>
      <c r="C200" s="66"/>
      <c r="D200" s="67"/>
      <c r="E200" s="68" t="s">
        <v>71</v>
      </c>
      <c r="F200" s="89" t="e">
        <f>#REF!+F69+F78+F108+F134+F161+F188</f>
        <v>#REF!</v>
      </c>
      <c r="G200" s="69" t="e">
        <f t="shared" si="8"/>
        <v>#REF!</v>
      </c>
      <c r="H200" s="69">
        <v>33052.21</v>
      </c>
    </row>
    <row r="201" spans="1:8" ht="11.25" customHeight="1" x14ac:dyDescent="0.2">
      <c r="A201" s="70" t="s">
        <v>71</v>
      </c>
      <c r="B201" s="71"/>
      <c r="C201" s="71"/>
      <c r="D201" s="72"/>
      <c r="E201" s="73"/>
      <c r="F201" s="74">
        <f>F188+F161+F134+F108+F78+F69+F8</f>
        <v>32852.22</v>
      </c>
      <c r="G201" s="74">
        <f>G8</f>
        <v>1.3699999999989814</v>
      </c>
      <c r="H201" s="74">
        <f t="shared" ref="H201" si="9">H188+H161+H134+H108+H78+H69+H8</f>
        <v>32853.61</v>
      </c>
    </row>
    <row r="202" spans="1:8" x14ac:dyDescent="0.2">
      <c r="F202" s="15"/>
      <c r="H202" s="27"/>
    </row>
    <row r="204" spans="1:8" s="25" customFormat="1" x14ac:dyDescent="0.2">
      <c r="A204" s="2"/>
      <c r="B204" s="27"/>
      <c r="C204" s="27"/>
      <c r="D204" s="4"/>
      <c r="E204" s="28"/>
      <c r="F204" s="15"/>
      <c r="G204" s="28"/>
      <c r="H204" s="28"/>
    </row>
  </sheetData>
  <autoFilter ref="A7:F201"/>
  <mergeCells count="4">
    <mergeCell ref="E3:F3"/>
    <mergeCell ref="G3:H3"/>
    <mergeCell ref="A4:H4"/>
    <mergeCell ref="G1:H1"/>
  </mergeCells>
  <pageMargins left="0" right="0" top="0" bottom="0" header="0" footer="0"/>
  <pageSetup paperSize="9" scale="9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5"/>
  <sheetViews>
    <sheetView zoomScaleNormal="100" workbookViewId="0">
      <selection activeCell="H1" sqref="H1:I1"/>
    </sheetView>
  </sheetViews>
  <sheetFormatPr defaultRowHeight="11.25" x14ac:dyDescent="0.2"/>
  <cols>
    <col min="1" max="1" width="50.42578125" style="2" customWidth="1"/>
    <col min="2" max="2" width="6.42578125" style="2" customWidth="1"/>
    <col min="3" max="3" width="5.42578125" style="27" customWidth="1"/>
    <col min="4" max="4" width="5.28515625" style="27" customWidth="1"/>
    <col min="5" max="5" width="10.5703125" style="4" customWidth="1"/>
    <col min="6" max="6" width="7.140625" style="28" customWidth="1"/>
    <col min="7" max="7" width="17.28515625" style="27" customWidth="1"/>
    <col min="8" max="8" width="9.140625" style="28"/>
    <col min="9" max="9" width="16" style="28" customWidth="1"/>
    <col min="10" max="16384" width="9.140625" style="28"/>
  </cols>
  <sheetData>
    <row r="1" spans="1:13" ht="51.75" customHeight="1" x14ac:dyDescent="0.2">
      <c r="H1" s="133" t="s">
        <v>300</v>
      </c>
      <c r="I1" s="133"/>
    </row>
    <row r="3" spans="1:13" ht="44.25" customHeight="1" x14ac:dyDescent="0.2">
      <c r="F3" s="133"/>
      <c r="G3" s="133"/>
      <c r="H3" s="133" t="s">
        <v>204</v>
      </c>
      <c r="I3" s="133"/>
    </row>
    <row r="4" spans="1:13" ht="19.5" customHeight="1" x14ac:dyDescent="0.2">
      <c r="A4" s="135" t="s">
        <v>190</v>
      </c>
      <c r="B4" s="135"/>
      <c r="C4" s="135"/>
      <c r="D4" s="135"/>
      <c r="E4" s="135"/>
      <c r="F4" s="135"/>
      <c r="G4" s="135"/>
      <c r="H4" s="135"/>
      <c r="I4" s="135"/>
    </row>
    <row r="5" spans="1:13" ht="21" customHeight="1" x14ac:dyDescent="0.2"/>
    <row r="6" spans="1:13" x14ac:dyDescent="0.2">
      <c r="I6" s="27" t="s">
        <v>89</v>
      </c>
    </row>
    <row r="7" spans="1:13" ht="81" customHeight="1" x14ac:dyDescent="0.2">
      <c r="A7" s="7" t="s">
        <v>0</v>
      </c>
      <c r="B7" s="7"/>
      <c r="C7" s="7" t="s">
        <v>1</v>
      </c>
      <c r="D7" s="7" t="s">
        <v>2</v>
      </c>
      <c r="E7" s="40" t="s">
        <v>3</v>
      </c>
      <c r="F7" s="7" t="s">
        <v>4</v>
      </c>
      <c r="G7" s="39" t="s">
        <v>291</v>
      </c>
      <c r="H7" s="33" t="s">
        <v>191</v>
      </c>
      <c r="I7" s="39" t="s">
        <v>192</v>
      </c>
    </row>
    <row r="8" spans="1:13" ht="22.5" customHeight="1" x14ac:dyDescent="0.2">
      <c r="A8" s="41" t="s">
        <v>5</v>
      </c>
      <c r="B8" s="42">
        <v>650</v>
      </c>
      <c r="C8" s="43">
        <v>1</v>
      </c>
      <c r="D8" s="43">
        <v>0</v>
      </c>
      <c r="E8" s="40" t="s">
        <v>33</v>
      </c>
      <c r="F8" s="44" t="s">
        <v>33</v>
      </c>
      <c r="G8" s="30">
        <f>G9+G17+G26+G37+G43</f>
        <v>18233.29</v>
      </c>
      <c r="H8" s="30">
        <f>I8-G8</f>
        <v>1.3849999999983993</v>
      </c>
      <c r="I8" s="30">
        <f>I9+I17+I26+I37+I43</f>
        <v>18234.674999999999</v>
      </c>
      <c r="K8" s="37"/>
    </row>
    <row r="9" spans="1:13" ht="22.5" customHeight="1" x14ac:dyDescent="0.2">
      <c r="A9" s="41" t="s">
        <v>6</v>
      </c>
      <c r="B9" s="42">
        <v>650</v>
      </c>
      <c r="C9" s="43">
        <v>1</v>
      </c>
      <c r="D9" s="43">
        <v>2</v>
      </c>
      <c r="E9" s="40" t="s">
        <v>33</v>
      </c>
      <c r="F9" s="44" t="s">
        <v>33</v>
      </c>
      <c r="G9" s="30">
        <f t="shared" ref="G9:I9" si="0">G10</f>
        <v>1875</v>
      </c>
      <c r="H9" s="13">
        <v>0</v>
      </c>
      <c r="I9" s="30">
        <f t="shared" si="0"/>
        <v>1875</v>
      </c>
    </row>
    <row r="10" spans="1:13" ht="27" customHeight="1" x14ac:dyDescent="0.2">
      <c r="A10" s="45" t="s">
        <v>96</v>
      </c>
      <c r="B10" s="42">
        <v>650</v>
      </c>
      <c r="C10" s="43">
        <v>1</v>
      </c>
      <c r="D10" s="43">
        <v>2</v>
      </c>
      <c r="E10" s="40" t="s">
        <v>93</v>
      </c>
      <c r="F10" s="44" t="s">
        <v>33</v>
      </c>
      <c r="G10" s="30">
        <f>G11</f>
        <v>1875</v>
      </c>
      <c r="H10" s="13">
        <v>0</v>
      </c>
      <c r="I10" s="30">
        <f>I11</f>
        <v>1875</v>
      </c>
    </row>
    <row r="11" spans="1:13" ht="35.25" customHeight="1" x14ac:dyDescent="0.2">
      <c r="A11" s="45" t="s">
        <v>72</v>
      </c>
      <c r="B11" s="42">
        <v>650</v>
      </c>
      <c r="C11" s="43">
        <v>1</v>
      </c>
      <c r="D11" s="43">
        <v>2</v>
      </c>
      <c r="E11" s="40" t="s">
        <v>94</v>
      </c>
      <c r="F11" s="44"/>
      <c r="G11" s="30">
        <f>+G12</f>
        <v>1875</v>
      </c>
      <c r="H11" s="13">
        <v>0</v>
      </c>
      <c r="I11" s="30">
        <f>+I12</f>
        <v>1875</v>
      </c>
      <c r="L11" s="36"/>
    </row>
    <row r="12" spans="1:13" ht="18.75" customHeight="1" x14ac:dyDescent="0.2">
      <c r="A12" s="45" t="s">
        <v>51</v>
      </c>
      <c r="B12" s="42">
        <v>650</v>
      </c>
      <c r="C12" s="43">
        <v>1</v>
      </c>
      <c r="D12" s="43">
        <v>2</v>
      </c>
      <c r="E12" s="40" t="s">
        <v>95</v>
      </c>
      <c r="F12" s="44" t="s">
        <v>33</v>
      </c>
      <c r="G12" s="30">
        <f>G13</f>
        <v>1875</v>
      </c>
      <c r="H12" s="13">
        <v>0</v>
      </c>
      <c r="I12" s="30">
        <f>I13</f>
        <v>1875</v>
      </c>
    </row>
    <row r="13" spans="1:13" ht="47.25" customHeight="1" x14ac:dyDescent="0.2">
      <c r="A13" s="46" t="s">
        <v>37</v>
      </c>
      <c r="B13" s="42">
        <v>650</v>
      </c>
      <c r="C13" s="43">
        <v>1</v>
      </c>
      <c r="D13" s="43">
        <v>2</v>
      </c>
      <c r="E13" s="40" t="s">
        <v>95</v>
      </c>
      <c r="F13" s="44" t="s">
        <v>38</v>
      </c>
      <c r="G13" s="30">
        <f>G14</f>
        <v>1875</v>
      </c>
      <c r="H13" s="13">
        <v>0</v>
      </c>
      <c r="I13" s="30">
        <f>I14</f>
        <v>1875</v>
      </c>
    </row>
    <row r="14" spans="1:13" ht="25.5" customHeight="1" x14ac:dyDescent="0.2">
      <c r="A14" s="46" t="s">
        <v>41</v>
      </c>
      <c r="B14" s="42">
        <v>650</v>
      </c>
      <c r="C14" s="43">
        <v>1</v>
      </c>
      <c r="D14" s="43">
        <v>2</v>
      </c>
      <c r="E14" s="40" t="s">
        <v>95</v>
      </c>
      <c r="F14" s="44" t="s">
        <v>42</v>
      </c>
      <c r="G14" s="30">
        <f>G15+G16</f>
        <v>1875</v>
      </c>
      <c r="H14" s="13">
        <v>0</v>
      </c>
      <c r="I14" s="30">
        <f>I15+I16</f>
        <v>1875</v>
      </c>
      <c r="M14" s="36"/>
    </row>
    <row r="15" spans="1:13" ht="18" customHeight="1" x14ac:dyDescent="0.2">
      <c r="A15" s="46" t="s">
        <v>65</v>
      </c>
      <c r="B15" s="42">
        <v>650</v>
      </c>
      <c r="C15" s="43">
        <v>1</v>
      </c>
      <c r="D15" s="43">
        <v>2</v>
      </c>
      <c r="E15" s="40" t="s">
        <v>95</v>
      </c>
      <c r="F15" s="44">
        <v>121</v>
      </c>
      <c r="G15" s="30">
        <v>1545</v>
      </c>
      <c r="H15" s="13">
        <v>0</v>
      </c>
      <c r="I15" s="94">
        <f>1540.48683+4.51317</f>
        <v>1545</v>
      </c>
    </row>
    <row r="16" spans="1:13" ht="36.75" customHeight="1" x14ac:dyDescent="0.2">
      <c r="A16" s="46" t="s">
        <v>66</v>
      </c>
      <c r="B16" s="42">
        <v>650</v>
      </c>
      <c r="C16" s="43">
        <v>1</v>
      </c>
      <c r="D16" s="43">
        <v>2</v>
      </c>
      <c r="E16" s="40" t="s">
        <v>95</v>
      </c>
      <c r="F16" s="44">
        <v>129</v>
      </c>
      <c r="G16" s="30">
        <v>330</v>
      </c>
      <c r="H16" s="13">
        <v>0</v>
      </c>
      <c r="I16" s="94">
        <v>330</v>
      </c>
    </row>
    <row r="17" spans="1:9" ht="38.25" customHeight="1" x14ac:dyDescent="0.2">
      <c r="A17" s="46" t="s">
        <v>7</v>
      </c>
      <c r="B17" s="42">
        <v>650</v>
      </c>
      <c r="C17" s="43">
        <v>1</v>
      </c>
      <c r="D17" s="43">
        <v>4</v>
      </c>
      <c r="E17" s="40"/>
      <c r="F17" s="44"/>
      <c r="G17" s="30">
        <f t="shared" ref="G17:I21" si="1">G18</f>
        <v>10423.200000000001</v>
      </c>
      <c r="H17" s="13">
        <f>H18</f>
        <v>0</v>
      </c>
      <c r="I17" s="30">
        <f>I18</f>
        <v>10423.209999999999</v>
      </c>
    </row>
    <row r="18" spans="1:9" ht="33.75" customHeight="1" x14ac:dyDescent="0.2">
      <c r="A18" s="45" t="s">
        <v>96</v>
      </c>
      <c r="B18" s="42">
        <v>650</v>
      </c>
      <c r="C18" s="43">
        <v>1</v>
      </c>
      <c r="D18" s="43">
        <v>4</v>
      </c>
      <c r="E18" s="40" t="s">
        <v>93</v>
      </c>
      <c r="F18" s="44" t="s">
        <v>33</v>
      </c>
      <c r="G18" s="30">
        <f>G19</f>
        <v>10423.200000000001</v>
      </c>
      <c r="H18" s="13">
        <f>H19</f>
        <v>0</v>
      </c>
      <c r="I18" s="30">
        <f>I19</f>
        <v>10423.209999999999</v>
      </c>
    </row>
    <row r="19" spans="1:9" ht="33.75" customHeight="1" x14ac:dyDescent="0.2">
      <c r="A19" s="45" t="s">
        <v>73</v>
      </c>
      <c r="B19" s="42">
        <v>650</v>
      </c>
      <c r="C19" s="43">
        <v>1</v>
      </c>
      <c r="D19" s="43">
        <v>4</v>
      </c>
      <c r="E19" s="40" t="s">
        <v>94</v>
      </c>
      <c r="F19" s="44"/>
      <c r="G19" s="30">
        <f t="shared" si="1"/>
        <v>10423.200000000001</v>
      </c>
      <c r="H19" s="13">
        <f>H20</f>
        <v>0</v>
      </c>
      <c r="I19" s="30">
        <f t="shared" si="1"/>
        <v>10423.209999999999</v>
      </c>
    </row>
    <row r="20" spans="1:9" ht="11.25" customHeight="1" x14ac:dyDescent="0.2">
      <c r="A20" s="45" t="s">
        <v>25</v>
      </c>
      <c r="B20" s="42">
        <v>650</v>
      </c>
      <c r="C20" s="43">
        <v>1</v>
      </c>
      <c r="D20" s="43">
        <v>4</v>
      </c>
      <c r="E20" s="40" t="s">
        <v>97</v>
      </c>
      <c r="F20" s="44" t="s">
        <v>33</v>
      </c>
      <c r="G20" s="30">
        <f t="shared" si="1"/>
        <v>10423.200000000001</v>
      </c>
      <c r="H20" s="13">
        <f>H21</f>
        <v>0</v>
      </c>
      <c r="I20" s="30">
        <f t="shared" si="1"/>
        <v>10423.209999999999</v>
      </c>
    </row>
    <row r="21" spans="1:9" ht="45" customHeight="1" x14ac:dyDescent="0.2">
      <c r="A21" s="46" t="s">
        <v>37</v>
      </c>
      <c r="B21" s="42">
        <v>650</v>
      </c>
      <c r="C21" s="43">
        <v>1</v>
      </c>
      <c r="D21" s="43">
        <v>4</v>
      </c>
      <c r="E21" s="40" t="s">
        <v>97</v>
      </c>
      <c r="F21" s="44" t="s">
        <v>38</v>
      </c>
      <c r="G21" s="30">
        <f t="shared" si="1"/>
        <v>10423.200000000001</v>
      </c>
      <c r="H21" s="13">
        <v>0</v>
      </c>
      <c r="I21" s="30">
        <f t="shared" si="1"/>
        <v>10423.209999999999</v>
      </c>
    </row>
    <row r="22" spans="1:9" ht="22.5" x14ac:dyDescent="0.2">
      <c r="A22" s="46" t="s">
        <v>41</v>
      </c>
      <c r="B22" s="42">
        <v>650</v>
      </c>
      <c r="C22" s="43">
        <v>1</v>
      </c>
      <c r="D22" s="43">
        <v>4</v>
      </c>
      <c r="E22" s="40" t="s">
        <v>97</v>
      </c>
      <c r="F22" s="44" t="s">
        <v>42</v>
      </c>
      <c r="G22" s="13">
        <f>G23+G24+G25</f>
        <v>10423.200000000001</v>
      </c>
      <c r="H22" s="13">
        <v>0</v>
      </c>
      <c r="I22" s="13">
        <f>I23+I24+I25</f>
        <v>10423.209999999999</v>
      </c>
    </row>
    <row r="23" spans="1:9" x14ac:dyDescent="0.2">
      <c r="A23" s="46" t="s">
        <v>65</v>
      </c>
      <c r="B23" s="42">
        <v>650</v>
      </c>
      <c r="C23" s="43">
        <v>1</v>
      </c>
      <c r="D23" s="43">
        <v>4</v>
      </c>
      <c r="E23" s="40" t="s">
        <v>97</v>
      </c>
      <c r="F23" s="44">
        <v>121</v>
      </c>
      <c r="G23" s="94">
        <v>7748</v>
      </c>
      <c r="H23" s="13">
        <v>0</v>
      </c>
      <c r="I23" s="95">
        <f>7725+23</f>
        <v>7748</v>
      </c>
    </row>
    <row r="24" spans="1:9" ht="22.5" x14ac:dyDescent="0.2">
      <c r="A24" s="46" t="s">
        <v>26</v>
      </c>
      <c r="B24" s="42">
        <v>650</v>
      </c>
      <c r="C24" s="43">
        <v>1</v>
      </c>
      <c r="D24" s="43">
        <v>4</v>
      </c>
      <c r="E24" s="40" t="s">
        <v>97</v>
      </c>
      <c r="F24" s="44">
        <v>122</v>
      </c>
      <c r="G24" s="95">
        <v>475.2</v>
      </c>
      <c r="H24" s="13">
        <v>0</v>
      </c>
      <c r="I24" s="95">
        <v>475.21</v>
      </c>
    </row>
    <row r="25" spans="1:9" ht="33.75" x14ac:dyDescent="0.2">
      <c r="A25" s="46" t="s">
        <v>66</v>
      </c>
      <c r="B25" s="42">
        <v>650</v>
      </c>
      <c r="C25" s="43">
        <v>1</v>
      </c>
      <c r="D25" s="43">
        <v>4</v>
      </c>
      <c r="E25" s="40" t="s">
        <v>97</v>
      </c>
      <c r="F25" s="44">
        <v>129</v>
      </c>
      <c r="G25" s="94">
        <v>2200</v>
      </c>
      <c r="H25" s="13">
        <v>0</v>
      </c>
      <c r="I25" s="95">
        <v>2200</v>
      </c>
    </row>
    <row r="26" spans="1:9" ht="38.25" customHeight="1" x14ac:dyDescent="0.2">
      <c r="A26" s="46" t="s">
        <v>63</v>
      </c>
      <c r="B26" s="42">
        <v>650</v>
      </c>
      <c r="C26" s="43">
        <v>1</v>
      </c>
      <c r="D26" s="43">
        <v>6</v>
      </c>
      <c r="E26" s="40"/>
      <c r="F26" s="44"/>
      <c r="G26" s="30">
        <f>G32+G27</f>
        <v>20.900000000000002</v>
      </c>
      <c r="H26" s="13">
        <v>0</v>
      </c>
      <c r="I26" s="30">
        <f>I32+I27</f>
        <v>20.900000000000002</v>
      </c>
    </row>
    <row r="27" spans="1:9" ht="29.25" customHeight="1" x14ac:dyDescent="0.2">
      <c r="A27" s="45" t="s">
        <v>96</v>
      </c>
      <c r="B27" s="42">
        <v>650</v>
      </c>
      <c r="C27" s="43">
        <v>1</v>
      </c>
      <c r="D27" s="43">
        <v>6</v>
      </c>
      <c r="E27" s="40" t="s">
        <v>93</v>
      </c>
      <c r="F27" s="44"/>
      <c r="G27" s="30">
        <f>G28</f>
        <v>0.6</v>
      </c>
      <c r="H27" s="13">
        <v>0</v>
      </c>
      <c r="I27" s="30">
        <f>I28</f>
        <v>0.6</v>
      </c>
    </row>
    <row r="28" spans="1:9" ht="38.25" customHeight="1" x14ac:dyDescent="0.2">
      <c r="A28" s="45" t="s">
        <v>73</v>
      </c>
      <c r="B28" s="42">
        <v>650</v>
      </c>
      <c r="C28" s="43">
        <v>1</v>
      </c>
      <c r="D28" s="43">
        <v>6</v>
      </c>
      <c r="E28" s="40" t="s">
        <v>94</v>
      </c>
      <c r="F28" s="44"/>
      <c r="G28" s="30">
        <f>G29</f>
        <v>0.6</v>
      </c>
      <c r="H28" s="13">
        <v>0</v>
      </c>
      <c r="I28" s="30">
        <f>I29</f>
        <v>0.6</v>
      </c>
    </row>
    <row r="29" spans="1:9" ht="50.25" customHeight="1" x14ac:dyDescent="0.2">
      <c r="A29" s="46" t="s">
        <v>62</v>
      </c>
      <c r="B29" s="42">
        <v>650</v>
      </c>
      <c r="C29" s="43">
        <v>1</v>
      </c>
      <c r="D29" s="43">
        <v>6</v>
      </c>
      <c r="E29" s="40" t="s">
        <v>98</v>
      </c>
      <c r="F29" s="44"/>
      <c r="G29" s="30">
        <f>G30</f>
        <v>0.6</v>
      </c>
      <c r="H29" s="13">
        <v>0</v>
      </c>
      <c r="I29" s="30">
        <f>I30</f>
        <v>0.6</v>
      </c>
    </row>
    <row r="30" spans="1:9" ht="15" customHeight="1" x14ac:dyDescent="0.2">
      <c r="A30" s="47" t="s">
        <v>49</v>
      </c>
      <c r="B30" s="48">
        <v>650</v>
      </c>
      <c r="C30" s="49"/>
      <c r="D30" s="49"/>
      <c r="E30" s="50" t="s">
        <v>98</v>
      </c>
      <c r="F30" s="51">
        <v>500</v>
      </c>
      <c r="G30" s="93">
        <f>G31</f>
        <v>0.6</v>
      </c>
      <c r="H30" s="52">
        <v>0</v>
      </c>
      <c r="I30" s="93">
        <f>I31</f>
        <v>0.6</v>
      </c>
    </row>
    <row r="31" spans="1:9" ht="15.75" customHeight="1" x14ac:dyDescent="0.2">
      <c r="A31" s="46" t="s">
        <v>32</v>
      </c>
      <c r="B31" s="42">
        <v>650</v>
      </c>
      <c r="C31" s="43">
        <v>1</v>
      </c>
      <c r="D31" s="43">
        <v>6</v>
      </c>
      <c r="E31" s="40" t="s">
        <v>98</v>
      </c>
      <c r="F31" s="44">
        <v>540</v>
      </c>
      <c r="G31" s="30">
        <v>0.6</v>
      </c>
      <c r="H31" s="13">
        <v>0</v>
      </c>
      <c r="I31" s="30">
        <v>0.6</v>
      </c>
    </row>
    <row r="32" spans="1:9" ht="18" customHeight="1" x14ac:dyDescent="0.2">
      <c r="A32" s="45" t="s">
        <v>50</v>
      </c>
      <c r="B32" s="42">
        <v>650</v>
      </c>
      <c r="C32" s="43">
        <v>1</v>
      </c>
      <c r="D32" s="43">
        <v>6</v>
      </c>
      <c r="E32" s="40" t="s">
        <v>92</v>
      </c>
      <c r="F32" s="44"/>
      <c r="G32" s="30">
        <f>G33</f>
        <v>20.3</v>
      </c>
      <c r="H32" s="13">
        <v>0</v>
      </c>
      <c r="I32" s="30">
        <f>I33</f>
        <v>20.3</v>
      </c>
    </row>
    <row r="33" spans="1:9" ht="24" customHeight="1" x14ac:dyDescent="0.2">
      <c r="A33" s="45" t="s">
        <v>178</v>
      </c>
      <c r="B33" s="42">
        <v>650</v>
      </c>
      <c r="C33" s="43">
        <v>1</v>
      </c>
      <c r="D33" s="43">
        <v>6</v>
      </c>
      <c r="E33" s="40" t="s">
        <v>99</v>
      </c>
      <c r="F33" s="44"/>
      <c r="G33" s="30">
        <f>G34</f>
        <v>20.3</v>
      </c>
      <c r="H33" s="13">
        <v>0</v>
      </c>
      <c r="I33" s="30">
        <f>I34</f>
        <v>20.3</v>
      </c>
    </row>
    <row r="34" spans="1:9" ht="45" customHeight="1" x14ac:dyDescent="0.2">
      <c r="A34" s="46" t="s">
        <v>62</v>
      </c>
      <c r="B34" s="42">
        <v>650</v>
      </c>
      <c r="C34" s="43">
        <v>1</v>
      </c>
      <c r="D34" s="43">
        <v>6</v>
      </c>
      <c r="E34" s="40" t="s">
        <v>100</v>
      </c>
      <c r="F34" s="44"/>
      <c r="G34" s="30">
        <f t="shared" ref="G34:I35" si="2">G35</f>
        <v>20.3</v>
      </c>
      <c r="H34" s="13">
        <v>0</v>
      </c>
      <c r="I34" s="30">
        <f t="shared" si="2"/>
        <v>20.3</v>
      </c>
    </row>
    <row r="35" spans="1:9" ht="11.25" customHeight="1" x14ac:dyDescent="0.2">
      <c r="A35" s="46" t="s">
        <v>49</v>
      </c>
      <c r="B35" s="42">
        <v>650</v>
      </c>
      <c r="C35" s="43">
        <v>1</v>
      </c>
      <c r="D35" s="43">
        <v>6</v>
      </c>
      <c r="E35" s="40" t="s">
        <v>100</v>
      </c>
      <c r="F35" s="44">
        <v>500</v>
      </c>
      <c r="G35" s="30">
        <f t="shared" si="2"/>
        <v>20.3</v>
      </c>
      <c r="H35" s="13">
        <v>0</v>
      </c>
      <c r="I35" s="30">
        <f t="shared" si="2"/>
        <v>20.3</v>
      </c>
    </row>
    <row r="36" spans="1:9" ht="11.25" customHeight="1" x14ac:dyDescent="0.2">
      <c r="A36" s="46" t="s">
        <v>32</v>
      </c>
      <c r="B36" s="42">
        <v>650</v>
      </c>
      <c r="C36" s="43">
        <v>1</v>
      </c>
      <c r="D36" s="43">
        <v>6</v>
      </c>
      <c r="E36" s="40" t="s">
        <v>100</v>
      </c>
      <c r="F36" s="44">
        <v>540</v>
      </c>
      <c r="G36" s="30">
        <v>20.3</v>
      </c>
      <c r="H36" s="13">
        <v>0</v>
      </c>
      <c r="I36" s="30">
        <v>20.3</v>
      </c>
    </row>
    <row r="37" spans="1:9" ht="11.25" customHeight="1" x14ac:dyDescent="0.2">
      <c r="A37" s="41" t="s">
        <v>8</v>
      </c>
      <c r="B37" s="42">
        <v>650</v>
      </c>
      <c r="C37" s="43">
        <v>1</v>
      </c>
      <c r="D37" s="43">
        <v>11</v>
      </c>
      <c r="E37" s="40"/>
      <c r="F37" s="44" t="s">
        <v>33</v>
      </c>
      <c r="G37" s="30">
        <f t="shared" ref="G37:I41" si="3">G38</f>
        <v>50</v>
      </c>
      <c r="H37" s="13">
        <v>0</v>
      </c>
      <c r="I37" s="30">
        <f t="shared" si="3"/>
        <v>50</v>
      </c>
    </row>
    <row r="38" spans="1:9" ht="12.75" customHeight="1" x14ac:dyDescent="0.2">
      <c r="A38" s="45" t="s">
        <v>50</v>
      </c>
      <c r="B38" s="42">
        <v>650</v>
      </c>
      <c r="C38" s="43">
        <v>1</v>
      </c>
      <c r="D38" s="43">
        <v>11</v>
      </c>
      <c r="E38" s="40" t="s">
        <v>92</v>
      </c>
      <c r="F38" s="44" t="s">
        <v>33</v>
      </c>
      <c r="G38" s="30">
        <f t="shared" si="3"/>
        <v>50</v>
      </c>
      <c r="H38" s="13">
        <v>0</v>
      </c>
      <c r="I38" s="30">
        <f t="shared" si="3"/>
        <v>50</v>
      </c>
    </row>
    <row r="39" spans="1:9" ht="33.75" customHeight="1" x14ac:dyDescent="0.2">
      <c r="A39" s="45" t="s">
        <v>74</v>
      </c>
      <c r="B39" s="42">
        <v>650</v>
      </c>
      <c r="C39" s="43">
        <v>1</v>
      </c>
      <c r="D39" s="43">
        <v>11</v>
      </c>
      <c r="E39" s="40" t="s">
        <v>101</v>
      </c>
      <c r="F39" s="44" t="s">
        <v>33</v>
      </c>
      <c r="G39" s="30">
        <f>G40</f>
        <v>50</v>
      </c>
      <c r="H39" s="13">
        <v>0</v>
      </c>
      <c r="I39" s="30">
        <f>I40</f>
        <v>50</v>
      </c>
    </row>
    <row r="40" spans="1:9" ht="12" customHeight="1" x14ac:dyDescent="0.2">
      <c r="A40" s="45" t="s">
        <v>91</v>
      </c>
      <c r="B40" s="42">
        <v>650</v>
      </c>
      <c r="C40" s="43">
        <v>1</v>
      </c>
      <c r="D40" s="43">
        <v>11</v>
      </c>
      <c r="E40" s="40" t="s">
        <v>102</v>
      </c>
      <c r="F40" s="44"/>
      <c r="G40" s="30">
        <f t="shared" si="3"/>
        <v>50</v>
      </c>
      <c r="H40" s="13">
        <v>0</v>
      </c>
      <c r="I40" s="13">
        <f>I41</f>
        <v>50</v>
      </c>
    </row>
    <row r="41" spans="1:9" ht="11.25" customHeight="1" x14ac:dyDescent="0.2">
      <c r="A41" s="46" t="s">
        <v>43</v>
      </c>
      <c r="B41" s="42">
        <v>650</v>
      </c>
      <c r="C41" s="43">
        <v>1</v>
      </c>
      <c r="D41" s="43">
        <v>11</v>
      </c>
      <c r="E41" s="40" t="s">
        <v>102</v>
      </c>
      <c r="F41" s="44" t="s">
        <v>44</v>
      </c>
      <c r="G41" s="30">
        <f t="shared" si="3"/>
        <v>50</v>
      </c>
      <c r="H41" s="13">
        <v>0</v>
      </c>
      <c r="I41" s="30">
        <f t="shared" si="3"/>
        <v>50</v>
      </c>
    </row>
    <row r="42" spans="1:9" x14ac:dyDescent="0.2">
      <c r="A42" s="46" t="s">
        <v>28</v>
      </c>
      <c r="B42" s="42">
        <v>650</v>
      </c>
      <c r="C42" s="43">
        <v>1</v>
      </c>
      <c r="D42" s="43">
        <v>11</v>
      </c>
      <c r="E42" s="40" t="s">
        <v>102</v>
      </c>
      <c r="F42" s="44" t="s">
        <v>22</v>
      </c>
      <c r="G42" s="30">
        <v>50</v>
      </c>
      <c r="H42" s="13">
        <v>0</v>
      </c>
      <c r="I42" s="13">
        <v>50</v>
      </c>
    </row>
    <row r="43" spans="1:9" ht="11.25" customHeight="1" x14ac:dyDescent="0.2">
      <c r="A43" s="41" t="s">
        <v>9</v>
      </c>
      <c r="B43" s="42">
        <v>650</v>
      </c>
      <c r="C43" s="43">
        <v>1</v>
      </c>
      <c r="D43" s="43">
        <v>13</v>
      </c>
      <c r="E43" s="40" t="s">
        <v>33</v>
      </c>
      <c r="F43" s="44" t="s">
        <v>33</v>
      </c>
      <c r="G43" s="30">
        <f>G49+G74+G84+G44</f>
        <v>5864.1900000000005</v>
      </c>
      <c r="H43" s="13">
        <f>I43-G43</f>
        <v>1.3749999999990905</v>
      </c>
      <c r="I43" s="30">
        <f>I49+I74+I84+I44</f>
        <v>5865.5649999999996</v>
      </c>
    </row>
    <row r="44" spans="1:9" ht="27" customHeight="1" x14ac:dyDescent="0.2">
      <c r="A44" s="41" t="s">
        <v>294</v>
      </c>
      <c r="B44" s="42">
        <v>650</v>
      </c>
      <c r="C44" s="43">
        <v>1</v>
      </c>
      <c r="D44" s="43">
        <v>13</v>
      </c>
      <c r="E44" s="40" t="s">
        <v>210</v>
      </c>
      <c r="F44" s="44"/>
      <c r="G44" s="30">
        <v>0</v>
      </c>
      <c r="H44" s="13">
        <f>H46</f>
        <v>1.4</v>
      </c>
      <c r="I44" s="30">
        <f>I46</f>
        <v>1.4</v>
      </c>
    </row>
    <row r="45" spans="1:9" ht="23.25" customHeight="1" x14ac:dyDescent="0.2">
      <c r="A45" s="41" t="s">
        <v>295</v>
      </c>
      <c r="B45" s="42">
        <v>650</v>
      </c>
      <c r="C45" s="43">
        <v>1</v>
      </c>
      <c r="D45" s="43">
        <v>13</v>
      </c>
      <c r="E45" s="40" t="s">
        <v>211</v>
      </c>
      <c r="F45" s="44"/>
      <c r="G45" s="30">
        <v>0</v>
      </c>
      <c r="H45" s="13">
        <f t="shared" ref="H45" si="4">H46</f>
        <v>1.4</v>
      </c>
      <c r="I45" s="30">
        <f t="shared" ref="I45" si="5">I46</f>
        <v>1.4</v>
      </c>
    </row>
    <row r="46" spans="1:9" ht="26.25" customHeight="1" x14ac:dyDescent="0.2">
      <c r="A46" s="46" t="s">
        <v>76</v>
      </c>
      <c r="B46" s="42">
        <v>650</v>
      </c>
      <c r="C46" s="43">
        <v>1</v>
      </c>
      <c r="D46" s="43">
        <v>13</v>
      </c>
      <c r="E46" s="40" t="s">
        <v>211</v>
      </c>
      <c r="F46" s="44">
        <v>200</v>
      </c>
      <c r="G46" s="30">
        <v>0</v>
      </c>
      <c r="H46" s="13">
        <f t="shared" ref="H46:I47" si="6">H47</f>
        <v>1.4</v>
      </c>
      <c r="I46" s="30">
        <f t="shared" si="6"/>
        <v>1.4</v>
      </c>
    </row>
    <row r="47" spans="1:9" ht="24.75" customHeight="1" x14ac:dyDescent="0.2">
      <c r="A47" s="46" t="s">
        <v>35</v>
      </c>
      <c r="B47" s="42">
        <v>650</v>
      </c>
      <c r="C47" s="43">
        <v>1</v>
      </c>
      <c r="D47" s="43">
        <v>13</v>
      </c>
      <c r="E47" s="40" t="s">
        <v>211</v>
      </c>
      <c r="F47" s="44">
        <v>240</v>
      </c>
      <c r="G47" s="30">
        <v>0</v>
      </c>
      <c r="H47" s="13">
        <f t="shared" si="6"/>
        <v>1.4</v>
      </c>
      <c r="I47" s="30">
        <f t="shared" si="6"/>
        <v>1.4</v>
      </c>
    </row>
    <row r="48" spans="1:9" ht="27" customHeight="1" x14ac:dyDescent="0.2">
      <c r="A48" s="46" t="s">
        <v>35</v>
      </c>
      <c r="B48" s="42">
        <v>650</v>
      </c>
      <c r="C48" s="43">
        <v>1</v>
      </c>
      <c r="D48" s="43">
        <v>13</v>
      </c>
      <c r="E48" s="40" t="s">
        <v>211</v>
      </c>
      <c r="F48" s="44">
        <v>244</v>
      </c>
      <c r="G48" s="30">
        <v>0</v>
      </c>
      <c r="H48" s="13">
        <v>1.4</v>
      </c>
      <c r="I48" s="30">
        <v>1.4</v>
      </c>
    </row>
    <row r="49" spans="1:9" ht="22.5" customHeight="1" x14ac:dyDescent="0.2">
      <c r="A49" s="45" t="s">
        <v>96</v>
      </c>
      <c r="B49" s="42">
        <v>650</v>
      </c>
      <c r="C49" s="43">
        <v>1</v>
      </c>
      <c r="D49" s="43">
        <v>13</v>
      </c>
      <c r="E49" s="40" t="s">
        <v>93</v>
      </c>
      <c r="F49" s="44" t="s">
        <v>33</v>
      </c>
      <c r="G49" s="30">
        <f>G50</f>
        <v>4933.4900000000007</v>
      </c>
      <c r="H49" s="13">
        <f t="shared" ref="H49:H66" si="7">I49-G49</f>
        <v>0.4749999999994543</v>
      </c>
      <c r="I49" s="30">
        <f>I50</f>
        <v>4933.9650000000001</v>
      </c>
    </row>
    <row r="50" spans="1:9" ht="35.25" customHeight="1" x14ac:dyDescent="0.2">
      <c r="A50" s="45" t="s">
        <v>72</v>
      </c>
      <c r="B50" s="42">
        <v>650</v>
      </c>
      <c r="C50" s="43">
        <v>1</v>
      </c>
      <c r="D50" s="43">
        <v>13</v>
      </c>
      <c r="E50" s="40" t="s">
        <v>94</v>
      </c>
      <c r="F50" s="44" t="s">
        <v>33</v>
      </c>
      <c r="G50" s="30">
        <f>G51+G67</f>
        <v>4933.4900000000007</v>
      </c>
      <c r="H50" s="13">
        <f t="shared" si="7"/>
        <v>0.4749999999994543</v>
      </c>
      <c r="I50" s="30">
        <f>I51+I67</f>
        <v>4933.9650000000001</v>
      </c>
    </row>
    <row r="51" spans="1:9" ht="25.5" customHeight="1" x14ac:dyDescent="0.2">
      <c r="A51" s="45" t="s">
        <v>54</v>
      </c>
      <c r="B51" s="42">
        <v>650</v>
      </c>
      <c r="C51" s="43">
        <v>1</v>
      </c>
      <c r="D51" s="43">
        <v>13</v>
      </c>
      <c r="E51" s="40" t="s">
        <v>104</v>
      </c>
      <c r="F51" s="44"/>
      <c r="G51" s="13">
        <f>G52+G57+G60</f>
        <v>4881.2700000000004</v>
      </c>
      <c r="H51" s="13">
        <v>0</v>
      </c>
      <c r="I51" s="13">
        <f>I52+I57+I60</f>
        <v>4881.2650000000003</v>
      </c>
    </row>
    <row r="52" spans="1:9" ht="47.25" customHeight="1" x14ac:dyDescent="0.2">
      <c r="A52" s="46" t="s">
        <v>37</v>
      </c>
      <c r="B52" s="42">
        <v>650</v>
      </c>
      <c r="C52" s="43">
        <v>1</v>
      </c>
      <c r="D52" s="43">
        <v>13</v>
      </c>
      <c r="E52" s="40" t="s">
        <v>104</v>
      </c>
      <c r="F52" s="44" t="s">
        <v>38</v>
      </c>
      <c r="G52" s="13">
        <f>G53</f>
        <v>4687</v>
      </c>
      <c r="H52" s="13">
        <f t="shared" si="7"/>
        <v>0</v>
      </c>
      <c r="I52" s="13">
        <f>I53</f>
        <v>4687</v>
      </c>
    </row>
    <row r="53" spans="1:9" ht="14.25" customHeight="1" x14ac:dyDescent="0.2">
      <c r="A53" s="46" t="s">
        <v>39</v>
      </c>
      <c r="B53" s="42">
        <v>650</v>
      </c>
      <c r="C53" s="43">
        <v>1</v>
      </c>
      <c r="D53" s="43">
        <v>13</v>
      </c>
      <c r="E53" s="40" t="s">
        <v>104</v>
      </c>
      <c r="F53" s="44" t="s">
        <v>40</v>
      </c>
      <c r="G53" s="13">
        <f>G54+G55+G56</f>
        <v>4687</v>
      </c>
      <c r="H53" s="13">
        <f t="shared" si="7"/>
        <v>0</v>
      </c>
      <c r="I53" s="13">
        <f>I54+I55+I56</f>
        <v>4687</v>
      </c>
    </row>
    <row r="54" spans="1:9" ht="14.25" customHeight="1" x14ac:dyDescent="0.2">
      <c r="A54" s="46" t="s">
        <v>67</v>
      </c>
      <c r="B54" s="42">
        <v>650</v>
      </c>
      <c r="C54" s="43">
        <v>1</v>
      </c>
      <c r="D54" s="43">
        <v>13</v>
      </c>
      <c r="E54" s="40" t="s">
        <v>104</v>
      </c>
      <c r="F54" s="44">
        <v>111</v>
      </c>
      <c r="G54" s="13">
        <v>3447</v>
      </c>
      <c r="H54" s="13">
        <f t="shared" si="7"/>
        <v>0</v>
      </c>
      <c r="I54" s="13">
        <f>3200+247</f>
        <v>3447</v>
      </c>
    </row>
    <row r="55" spans="1:9" ht="24" customHeight="1" x14ac:dyDescent="0.2">
      <c r="A55" s="46" t="s">
        <v>29</v>
      </c>
      <c r="B55" s="42">
        <v>650</v>
      </c>
      <c r="C55" s="43">
        <v>1</v>
      </c>
      <c r="D55" s="43">
        <v>13</v>
      </c>
      <c r="E55" s="40" t="s">
        <v>104</v>
      </c>
      <c r="F55" s="44">
        <v>112</v>
      </c>
      <c r="G55" s="13">
        <v>240</v>
      </c>
      <c r="H55" s="13">
        <f t="shared" si="7"/>
        <v>0</v>
      </c>
      <c r="I55" s="13">
        <v>240</v>
      </c>
    </row>
    <row r="56" spans="1:9" ht="34.5" customHeight="1" x14ac:dyDescent="0.2">
      <c r="A56" s="46" t="s">
        <v>68</v>
      </c>
      <c r="B56" s="42">
        <v>650</v>
      </c>
      <c r="C56" s="43">
        <v>1</v>
      </c>
      <c r="D56" s="43">
        <v>13</v>
      </c>
      <c r="E56" s="40" t="s">
        <v>104</v>
      </c>
      <c r="F56" s="44">
        <v>119</v>
      </c>
      <c r="G56" s="30">
        <v>1000</v>
      </c>
      <c r="H56" s="13">
        <f t="shared" si="7"/>
        <v>0</v>
      </c>
      <c r="I56" s="30">
        <v>1000</v>
      </c>
    </row>
    <row r="57" spans="1:9" ht="22.5" customHeight="1" x14ac:dyDescent="0.2">
      <c r="A57" s="46" t="s">
        <v>76</v>
      </c>
      <c r="B57" s="42">
        <v>650</v>
      </c>
      <c r="C57" s="43">
        <v>1</v>
      </c>
      <c r="D57" s="43">
        <v>13</v>
      </c>
      <c r="E57" s="40" t="s">
        <v>104</v>
      </c>
      <c r="F57" s="44" t="s">
        <v>34</v>
      </c>
      <c r="G57" s="30">
        <f t="shared" ref="G57:I58" si="8">G58</f>
        <v>133.91999999999999</v>
      </c>
      <c r="H57" s="13">
        <v>0</v>
      </c>
      <c r="I57" s="30">
        <f t="shared" si="8"/>
        <v>133.91499999999999</v>
      </c>
    </row>
    <row r="58" spans="1:9" ht="22.5" x14ac:dyDescent="0.2">
      <c r="A58" s="46" t="s">
        <v>35</v>
      </c>
      <c r="B58" s="42">
        <v>650</v>
      </c>
      <c r="C58" s="43">
        <v>1</v>
      </c>
      <c r="D58" s="43">
        <v>13</v>
      </c>
      <c r="E58" s="40" t="s">
        <v>104</v>
      </c>
      <c r="F58" s="44" t="s">
        <v>36</v>
      </c>
      <c r="G58" s="30">
        <f t="shared" si="8"/>
        <v>133.91999999999999</v>
      </c>
      <c r="H58" s="13">
        <v>0</v>
      </c>
      <c r="I58" s="30">
        <f t="shared" si="8"/>
        <v>133.91499999999999</v>
      </c>
    </row>
    <row r="59" spans="1:9" ht="22.5" x14ac:dyDescent="0.2">
      <c r="A59" s="46" t="s">
        <v>27</v>
      </c>
      <c r="B59" s="42">
        <v>650</v>
      </c>
      <c r="C59" s="43">
        <v>1</v>
      </c>
      <c r="D59" s="43">
        <v>13</v>
      </c>
      <c r="E59" s="40" t="s">
        <v>104</v>
      </c>
      <c r="F59" s="44">
        <v>244</v>
      </c>
      <c r="G59" s="30">
        <v>133.91999999999999</v>
      </c>
      <c r="H59" s="13">
        <v>0</v>
      </c>
      <c r="I59" s="13">
        <f>43.69+38.225+12+15+25</f>
        <v>133.91499999999999</v>
      </c>
    </row>
    <row r="60" spans="1:9" x14ac:dyDescent="0.2">
      <c r="A60" s="46" t="s">
        <v>43</v>
      </c>
      <c r="B60" s="42">
        <v>650</v>
      </c>
      <c r="C60" s="43">
        <v>1</v>
      </c>
      <c r="D60" s="43">
        <v>13</v>
      </c>
      <c r="E60" s="40" t="s">
        <v>104</v>
      </c>
      <c r="F60" s="44" t="s">
        <v>44</v>
      </c>
      <c r="G60" s="30">
        <f>G63+G61</f>
        <v>60.35</v>
      </c>
      <c r="H60" s="13">
        <f t="shared" si="7"/>
        <v>0</v>
      </c>
      <c r="I60" s="30">
        <f>I63+I61</f>
        <v>60.35</v>
      </c>
    </row>
    <row r="61" spans="1:9" x14ac:dyDescent="0.2">
      <c r="A61" s="46" t="s">
        <v>207</v>
      </c>
      <c r="B61" s="42">
        <v>650</v>
      </c>
      <c r="C61" s="43">
        <v>1</v>
      </c>
      <c r="D61" s="43">
        <v>13</v>
      </c>
      <c r="E61" s="40" t="s">
        <v>104</v>
      </c>
      <c r="F61" s="44">
        <v>830</v>
      </c>
      <c r="G61" s="30">
        <f>G62</f>
        <v>2.75</v>
      </c>
      <c r="H61" s="13">
        <f t="shared" si="7"/>
        <v>0</v>
      </c>
      <c r="I61" s="30">
        <f>I62</f>
        <v>2.75</v>
      </c>
    </row>
    <row r="62" spans="1:9" ht="67.5" x14ac:dyDescent="0.2">
      <c r="A62" s="46" t="s">
        <v>206</v>
      </c>
      <c r="B62" s="42">
        <v>650</v>
      </c>
      <c r="C62" s="43">
        <v>1</v>
      </c>
      <c r="D62" s="43">
        <v>13</v>
      </c>
      <c r="E62" s="40" t="s">
        <v>104</v>
      </c>
      <c r="F62" s="44">
        <v>831</v>
      </c>
      <c r="G62" s="30">
        <v>2.75</v>
      </c>
      <c r="H62" s="13">
        <f t="shared" si="7"/>
        <v>0</v>
      </c>
      <c r="I62" s="30">
        <v>2.75</v>
      </c>
    </row>
    <row r="63" spans="1:9" x14ac:dyDescent="0.2">
      <c r="A63" s="46" t="s">
        <v>45</v>
      </c>
      <c r="B63" s="42">
        <v>650</v>
      </c>
      <c r="C63" s="43">
        <v>1</v>
      </c>
      <c r="D63" s="43">
        <v>13</v>
      </c>
      <c r="E63" s="40" t="s">
        <v>104</v>
      </c>
      <c r="F63" s="44" t="s">
        <v>46</v>
      </c>
      <c r="G63" s="30">
        <f>G64+G65+G66</f>
        <v>57.6</v>
      </c>
      <c r="H63" s="13">
        <f t="shared" si="7"/>
        <v>0</v>
      </c>
      <c r="I63" s="30">
        <f>I64+I65+I66</f>
        <v>57.6</v>
      </c>
    </row>
    <row r="64" spans="1:9" x14ac:dyDescent="0.2">
      <c r="A64" s="46" t="s">
        <v>69</v>
      </c>
      <c r="B64" s="42">
        <v>651</v>
      </c>
      <c r="C64" s="43">
        <v>1</v>
      </c>
      <c r="D64" s="43">
        <v>13</v>
      </c>
      <c r="E64" s="40" t="s">
        <v>104</v>
      </c>
      <c r="F64" s="44">
        <v>851</v>
      </c>
      <c r="G64" s="13">
        <v>36</v>
      </c>
      <c r="H64" s="13">
        <f t="shared" si="7"/>
        <v>0</v>
      </c>
      <c r="I64" s="13">
        <v>36</v>
      </c>
    </row>
    <row r="65" spans="1:9" x14ac:dyDescent="0.2">
      <c r="A65" s="46" t="s">
        <v>70</v>
      </c>
      <c r="B65" s="42">
        <v>652</v>
      </c>
      <c r="C65" s="43">
        <v>1</v>
      </c>
      <c r="D65" s="43">
        <v>13</v>
      </c>
      <c r="E65" s="40" t="s">
        <v>104</v>
      </c>
      <c r="F65" s="44">
        <v>852</v>
      </c>
      <c r="G65" s="13">
        <v>19</v>
      </c>
      <c r="H65" s="13">
        <f t="shared" si="7"/>
        <v>-0.10000000000000142</v>
      </c>
      <c r="I65" s="13">
        <v>18.899999999999999</v>
      </c>
    </row>
    <row r="66" spans="1:9" x14ac:dyDescent="0.2">
      <c r="A66" s="46" t="s">
        <v>80</v>
      </c>
      <c r="B66" s="42">
        <v>653</v>
      </c>
      <c r="C66" s="43">
        <v>1</v>
      </c>
      <c r="D66" s="43">
        <v>13</v>
      </c>
      <c r="E66" s="40" t="s">
        <v>104</v>
      </c>
      <c r="F66" s="44">
        <v>853</v>
      </c>
      <c r="G66" s="13">
        <v>2.6</v>
      </c>
      <c r="H66" s="13">
        <f t="shared" si="7"/>
        <v>0.10000000000000009</v>
      </c>
      <c r="I66" s="13">
        <f>1.1+1.6</f>
        <v>2.7</v>
      </c>
    </row>
    <row r="67" spans="1:9" x14ac:dyDescent="0.2">
      <c r="A67" s="53" t="s">
        <v>53</v>
      </c>
      <c r="B67" s="42">
        <v>650</v>
      </c>
      <c r="C67" s="43">
        <v>1</v>
      </c>
      <c r="D67" s="43">
        <v>13</v>
      </c>
      <c r="E67" s="40" t="s">
        <v>103</v>
      </c>
      <c r="F67" s="44"/>
      <c r="G67" s="30">
        <f>G68</f>
        <v>52.22</v>
      </c>
      <c r="H67" s="13">
        <f t="shared" ref="H67:H70" si="9">I67-G67</f>
        <v>0.48000000000000398</v>
      </c>
      <c r="I67" s="30">
        <f>I68</f>
        <v>52.7</v>
      </c>
    </row>
    <row r="68" spans="1:9" x14ac:dyDescent="0.2">
      <c r="A68" s="46" t="s">
        <v>43</v>
      </c>
      <c r="B68" s="42">
        <v>650</v>
      </c>
      <c r="C68" s="43">
        <v>1</v>
      </c>
      <c r="D68" s="43">
        <v>13</v>
      </c>
      <c r="E68" s="40" t="s">
        <v>103</v>
      </c>
      <c r="F68" s="44" t="s">
        <v>44</v>
      </c>
      <c r="G68" s="30">
        <f>G71+G69</f>
        <v>52.22</v>
      </c>
      <c r="H68" s="13">
        <f t="shared" si="9"/>
        <v>0.48000000000000398</v>
      </c>
      <c r="I68" s="30">
        <f>I71+I69</f>
        <v>52.7</v>
      </c>
    </row>
    <row r="69" spans="1:9" x14ac:dyDescent="0.2">
      <c r="A69" s="46" t="s">
        <v>207</v>
      </c>
      <c r="B69" s="42">
        <v>650</v>
      </c>
      <c r="C69" s="43">
        <v>1</v>
      </c>
      <c r="D69" s="43">
        <v>13</v>
      </c>
      <c r="E69" s="40" t="s">
        <v>103</v>
      </c>
      <c r="F69" s="44">
        <v>830</v>
      </c>
      <c r="G69" s="30">
        <f>G70</f>
        <v>2.7</v>
      </c>
      <c r="H69" s="13">
        <f t="shared" si="9"/>
        <v>0</v>
      </c>
      <c r="I69" s="13">
        <f>I70</f>
        <v>2.7</v>
      </c>
    </row>
    <row r="70" spans="1:9" ht="67.5" x14ac:dyDescent="0.2">
      <c r="A70" s="46" t="s">
        <v>206</v>
      </c>
      <c r="B70" s="42">
        <v>650</v>
      </c>
      <c r="C70" s="43">
        <v>1</v>
      </c>
      <c r="D70" s="43">
        <v>13</v>
      </c>
      <c r="E70" s="40" t="s">
        <v>103</v>
      </c>
      <c r="F70" s="44">
        <v>831</v>
      </c>
      <c r="G70" s="13">
        <v>2.7</v>
      </c>
      <c r="H70" s="13">
        <f t="shared" si="9"/>
        <v>0</v>
      </c>
      <c r="I70" s="13">
        <v>2.7</v>
      </c>
    </row>
    <row r="71" spans="1:9" x14ac:dyDescent="0.2">
      <c r="A71" s="46" t="s">
        <v>45</v>
      </c>
      <c r="B71" s="42">
        <v>650</v>
      </c>
      <c r="C71" s="43">
        <v>1</v>
      </c>
      <c r="D71" s="43">
        <v>13</v>
      </c>
      <c r="E71" s="40" t="s">
        <v>103</v>
      </c>
      <c r="F71" s="44" t="s">
        <v>46</v>
      </c>
      <c r="G71" s="30">
        <f>G72+G73</f>
        <v>49.519999999999996</v>
      </c>
      <c r="H71" s="13">
        <f t="shared" ref="H71:H73" si="10">I71-G71</f>
        <v>0.48000000000000398</v>
      </c>
      <c r="I71" s="30">
        <v>50</v>
      </c>
    </row>
    <row r="72" spans="1:9" x14ac:dyDescent="0.2">
      <c r="A72" s="46" t="s">
        <v>70</v>
      </c>
      <c r="B72" s="42">
        <v>650</v>
      </c>
      <c r="C72" s="43">
        <v>1</v>
      </c>
      <c r="D72" s="43">
        <v>13</v>
      </c>
      <c r="E72" s="40" t="s">
        <v>103</v>
      </c>
      <c r="F72" s="44">
        <v>852</v>
      </c>
      <c r="G72" s="30">
        <v>3.65</v>
      </c>
      <c r="H72" s="13">
        <f t="shared" si="10"/>
        <v>0</v>
      </c>
      <c r="I72" s="13">
        <v>3.65</v>
      </c>
    </row>
    <row r="73" spans="1:9" x14ac:dyDescent="0.2">
      <c r="A73" s="46" t="s">
        <v>80</v>
      </c>
      <c r="B73" s="42">
        <v>650</v>
      </c>
      <c r="C73" s="43">
        <v>1</v>
      </c>
      <c r="D73" s="43">
        <v>13</v>
      </c>
      <c r="E73" s="40" t="s">
        <v>103</v>
      </c>
      <c r="F73" s="44">
        <v>853</v>
      </c>
      <c r="G73" s="30">
        <v>45.87</v>
      </c>
      <c r="H73" s="13">
        <f t="shared" si="10"/>
        <v>0.49800000000000466</v>
      </c>
      <c r="I73" s="13">
        <f>41.3+2.868+2.2</f>
        <v>46.368000000000002</v>
      </c>
    </row>
    <row r="74" spans="1:9" ht="29.25" customHeight="1" x14ac:dyDescent="0.2">
      <c r="A74" s="46" t="s">
        <v>106</v>
      </c>
      <c r="B74" s="42">
        <v>650</v>
      </c>
      <c r="C74" s="43">
        <v>1</v>
      </c>
      <c r="D74" s="43">
        <v>13</v>
      </c>
      <c r="E74" s="40" t="s">
        <v>105</v>
      </c>
      <c r="F74" s="44"/>
      <c r="G74" s="30">
        <f t="shared" ref="G74:I75" si="11">G75</f>
        <v>928.69999999999993</v>
      </c>
      <c r="H74" s="13">
        <f t="shared" si="11"/>
        <v>-0.49999999999988631</v>
      </c>
      <c r="I74" s="30">
        <f t="shared" si="11"/>
        <v>928.2</v>
      </c>
    </row>
    <row r="75" spans="1:9" ht="35.25" customHeight="1" x14ac:dyDescent="0.2">
      <c r="A75" s="46" t="s">
        <v>75</v>
      </c>
      <c r="B75" s="42">
        <v>650</v>
      </c>
      <c r="C75" s="43">
        <v>1</v>
      </c>
      <c r="D75" s="43">
        <v>13</v>
      </c>
      <c r="E75" s="40" t="s">
        <v>107</v>
      </c>
      <c r="F75" s="44"/>
      <c r="G75" s="30">
        <f t="shared" si="11"/>
        <v>928.69999999999993</v>
      </c>
      <c r="H75" s="13">
        <f t="shared" si="11"/>
        <v>-0.49999999999988631</v>
      </c>
      <c r="I75" s="30">
        <f t="shared" si="11"/>
        <v>928.2</v>
      </c>
    </row>
    <row r="76" spans="1:9" ht="23.25" customHeight="1" x14ac:dyDescent="0.2">
      <c r="A76" s="46" t="s">
        <v>54</v>
      </c>
      <c r="B76" s="42">
        <v>650</v>
      </c>
      <c r="C76" s="43">
        <v>1</v>
      </c>
      <c r="D76" s="43">
        <v>13</v>
      </c>
      <c r="E76" s="40" t="s">
        <v>108</v>
      </c>
      <c r="F76" s="44"/>
      <c r="G76" s="30">
        <f>G77+G80</f>
        <v>928.69999999999993</v>
      </c>
      <c r="H76" s="13">
        <f>H77</f>
        <v>-0.49999999999988631</v>
      </c>
      <c r="I76" s="30">
        <f>I77+I80</f>
        <v>928.2</v>
      </c>
    </row>
    <row r="77" spans="1:9" ht="22.5" x14ac:dyDescent="0.2">
      <c r="A77" s="46" t="s">
        <v>76</v>
      </c>
      <c r="B77" s="42">
        <v>650</v>
      </c>
      <c r="C77" s="43">
        <v>1</v>
      </c>
      <c r="D77" s="43">
        <v>13</v>
      </c>
      <c r="E77" s="40" t="s">
        <v>108</v>
      </c>
      <c r="F77" s="44" t="s">
        <v>34</v>
      </c>
      <c r="G77" s="30">
        <f>G78</f>
        <v>900.05</v>
      </c>
      <c r="H77" s="13">
        <f>H78</f>
        <v>-0.49999999999988631</v>
      </c>
      <c r="I77" s="30">
        <f>I78</f>
        <v>899.55000000000007</v>
      </c>
    </row>
    <row r="78" spans="1:9" ht="22.5" x14ac:dyDescent="0.2">
      <c r="A78" s="46" t="s">
        <v>35</v>
      </c>
      <c r="B78" s="42">
        <v>650</v>
      </c>
      <c r="C78" s="43">
        <v>1</v>
      </c>
      <c r="D78" s="43">
        <v>13</v>
      </c>
      <c r="E78" s="40" t="s">
        <v>108</v>
      </c>
      <c r="F78" s="44" t="s">
        <v>36</v>
      </c>
      <c r="G78" s="30">
        <f>G79</f>
        <v>900.05</v>
      </c>
      <c r="H78" s="13">
        <f>H79</f>
        <v>-0.49999999999988631</v>
      </c>
      <c r="I78" s="30">
        <f>I79</f>
        <v>899.55000000000007</v>
      </c>
    </row>
    <row r="79" spans="1:9" ht="22.5" x14ac:dyDescent="0.2">
      <c r="A79" s="46" t="s">
        <v>27</v>
      </c>
      <c r="B79" s="42">
        <v>650</v>
      </c>
      <c r="C79" s="43">
        <v>1</v>
      </c>
      <c r="D79" s="43">
        <v>13</v>
      </c>
      <c r="E79" s="40" t="s">
        <v>108</v>
      </c>
      <c r="F79" s="44">
        <v>244</v>
      </c>
      <c r="G79" s="30">
        <v>900.05</v>
      </c>
      <c r="H79" s="13">
        <f>I79-G79</f>
        <v>-0.49999999999988631</v>
      </c>
      <c r="I79" s="13">
        <f>633.23584+225.86416+40.45</f>
        <v>899.55000000000007</v>
      </c>
    </row>
    <row r="80" spans="1:9" x14ac:dyDescent="0.2">
      <c r="A80" s="46" t="s">
        <v>43</v>
      </c>
      <c r="B80" s="42">
        <v>650</v>
      </c>
      <c r="C80" s="43">
        <v>1</v>
      </c>
      <c r="D80" s="43">
        <v>13</v>
      </c>
      <c r="E80" s="40" t="s">
        <v>108</v>
      </c>
      <c r="F80" s="44" t="s">
        <v>44</v>
      </c>
      <c r="G80" s="30">
        <f>G81</f>
        <v>28.65</v>
      </c>
      <c r="H80" s="13">
        <v>0</v>
      </c>
      <c r="I80" s="30">
        <f>I81</f>
        <v>28.65</v>
      </c>
    </row>
    <row r="81" spans="1:9" x14ac:dyDescent="0.2">
      <c r="A81" s="46" t="s">
        <v>45</v>
      </c>
      <c r="B81" s="42">
        <v>650</v>
      </c>
      <c r="C81" s="43">
        <v>1</v>
      </c>
      <c r="D81" s="43">
        <v>13</v>
      </c>
      <c r="E81" s="40" t="s">
        <v>108</v>
      </c>
      <c r="F81" s="44" t="s">
        <v>46</v>
      </c>
      <c r="G81" s="30">
        <f>G82+G83</f>
        <v>28.65</v>
      </c>
      <c r="H81" s="13">
        <v>0</v>
      </c>
      <c r="I81" s="30">
        <f>I82+I83</f>
        <v>28.65</v>
      </c>
    </row>
    <row r="82" spans="1:9" x14ac:dyDescent="0.2">
      <c r="A82" s="46" t="s">
        <v>69</v>
      </c>
      <c r="B82" s="42">
        <v>650</v>
      </c>
      <c r="C82" s="43">
        <v>1</v>
      </c>
      <c r="D82" s="43">
        <v>13</v>
      </c>
      <c r="E82" s="40" t="s">
        <v>108</v>
      </c>
      <c r="F82" s="44">
        <v>851</v>
      </c>
      <c r="G82" s="30">
        <v>28</v>
      </c>
      <c r="H82" s="13">
        <v>0</v>
      </c>
      <c r="I82" s="13">
        <v>28</v>
      </c>
    </row>
    <row r="83" spans="1:9" x14ac:dyDescent="0.2">
      <c r="A83" s="46" t="s">
        <v>70</v>
      </c>
      <c r="B83" s="42">
        <v>650</v>
      </c>
      <c r="C83" s="43">
        <v>1</v>
      </c>
      <c r="D83" s="43">
        <v>13</v>
      </c>
      <c r="E83" s="40" t="s">
        <v>108</v>
      </c>
      <c r="F83" s="44">
        <v>852</v>
      </c>
      <c r="G83" s="30">
        <v>0.65</v>
      </c>
      <c r="H83" s="13">
        <v>0</v>
      </c>
      <c r="I83" s="13">
        <v>0.65</v>
      </c>
    </row>
    <row r="84" spans="1:9" ht="36.75" customHeight="1" x14ac:dyDescent="0.2">
      <c r="A84" s="46" t="s">
        <v>188</v>
      </c>
      <c r="B84" s="42">
        <v>650</v>
      </c>
      <c r="C84" s="43">
        <v>1</v>
      </c>
      <c r="D84" s="43">
        <v>13</v>
      </c>
      <c r="E84" s="40" t="s">
        <v>109</v>
      </c>
      <c r="F84" s="44"/>
      <c r="G84" s="30">
        <f>G85+G91</f>
        <v>2</v>
      </c>
      <c r="H84" s="13">
        <v>0</v>
      </c>
      <c r="I84" s="30">
        <f>I85+I91</f>
        <v>2</v>
      </c>
    </row>
    <row r="85" spans="1:9" ht="30" customHeight="1" x14ac:dyDescent="0.2">
      <c r="A85" s="46" t="s">
        <v>163</v>
      </c>
      <c r="B85" s="42">
        <v>650</v>
      </c>
      <c r="C85" s="43">
        <v>1</v>
      </c>
      <c r="D85" s="43">
        <v>13</v>
      </c>
      <c r="E85" s="40" t="s">
        <v>165</v>
      </c>
      <c r="F85" s="44"/>
      <c r="G85" s="30">
        <f>G86</f>
        <v>1</v>
      </c>
      <c r="H85" s="13">
        <v>0</v>
      </c>
      <c r="I85" s="30">
        <f>I86</f>
        <v>1</v>
      </c>
    </row>
    <row r="86" spans="1:9" ht="36.75" customHeight="1" x14ac:dyDescent="0.2">
      <c r="A86" s="46" t="s">
        <v>164</v>
      </c>
      <c r="B86" s="42">
        <v>650</v>
      </c>
      <c r="C86" s="43">
        <v>1</v>
      </c>
      <c r="D86" s="43">
        <v>13</v>
      </c>
      <c r="E86" s="40" t="s">
        <v>166</v>
      </c>
      <c r="F86" s="44"/>
      <c r="G86" s="30">
        <f>G87</f>
        <v>1</v>
      </c>
      <c r="H86" s="13">
        <v>0</v>
      </c>
      <c r="I86" s="30">
        <f>I87</f>
        <v>1</v>
      </c>
    </row>
    <row r="87" spans="1:9" ht="22.5" x14ac:dyDescent="0.2">
      <c r="A87" s="46" t="s">
        <v>54</v>
      </c>
      <c r="B87" s="42">
        <v>650</v>
      </c>
      <c r="C87" s="43">
        <v>1</v>
      </c>
      <c r="D87" s="43">
        <v>13</v>
      </c>
      <c r="E87" s="40" t="s">
        <v>167</v>
      </c>
      <c r="F87" s="44"/>
      <c r="G87" s="30">
        <f>G88</f>
        <v>1</v>
      </c>
      <c r="H87" s="13">
        <v>0</v>
      </c>
      <c r="I87" s="30">
        <f>I88</f>
        <v>1</v>
      </c>
    </row>
    <row r="88" spans="1:9" ht="22.5" x14ac:dyDescent="0.2">
      <c r="A88" s="46" t="s">
        <v>76</v>
      </c>
      <c r="B88" s="42">
        <v>650</v>
      </c>
      <c r="C88" s="43">
        <v>1</v>
      </c>
      <c r="D88" s="43">
        <v>13</v>
      </c>
      <c r="E88" s="40" t="s">
        <v>167</v>
      </c>
      <c r="F88" s="44">
        <v>200</v>
      </c>
      <c r="G88" s="30">
        <f>G89</f>
        <v>1</v>
      </c>
      <c r="H88" s="13">
        <v>0</v>
      </c>
      <c r="I88" s="30">
        <f>I89</f>
        <v>1</v>
      </c>
    </row>
    <row r="89" spans="1:9" ht="22.5" x14ac:dyDescent="0.2">
      <c r="A89" s="46" t="s">
        <v>35</v>
      </c>
      <c r="B89" s="42">
        <v>650</v>
      </c>
      <c r="C89" s="43">
        <v>1</v>
      </c>
      <c r="D89" s="43">
        <v>13</v>
      </c>
      <c r="E89" s="40" t="s">
        <v>167</v>
      </c>
      <c r="F89" s="44">
        <v>240</v>
      </c>
      <c r="G89" s="30">
        <f>G90</f>
        <v>1</v>
      </c>
      <c r="H89" s="13">
        <v>0</v>
      </c>
      <c r="I89" s="30">
        <f>I90</f>
        <v>1</v>
      </c>
    </row>
    <row r="90" spans="1:9" ht="22.5" x14ac:dyDescent="0.2">
      <c r="A90" s="46" t="s">
        <v>27</v>
      </c>
      <c r="B90" s="42">
        <v>650</v>
      </c>
      <c r="C90" s="43">
        <v>1</v>
      </c>
      <c r="D90" s="43">
        <v>13</v>
      </c>
      <c r="E90" s="40" t="s">
        <v>167</v>
      </c>
      <c r="F90" s="44">
        <v>244</v>
      </c>
      <c r="G90" s="30">
        <v>1</v>
      </c>
      <c r="H90" s="13">
        <v>0</v>
      </c>
      <c r="I90" s="30">
        <v>1</v>
      </c>
    </row>
    <row r="91" spans="1:9" x14ac:dyDescent="0.2">
      <c r="A91" s="46" t="s">
        <v>169</v>
      </c>
      <c r="B91" s="42">
        <v>650</v>
      </c>
      <c r="C91" s="43">
        <v>1</v>
      </c>
      <c r="D91" s="43">
        <v>13</v>
      </c>
      <c r="E91" s="40" t="s">
        <v>168</v>
      </c>
      <c r="F91" s="44"/>
      <c r="G91" s="30">
        <f>G92</f>
        <v>1</v>
      </c>
      <c r="H91" s="13">
        <v>0</v>
      </c>
      <c r="I91" s="30">
        <f>I92</f>
        <v>1</v>
      </c>
    </row>
    <row r="92" spans="1:9" ht="19.5" customHeight="1" x14ac:dyDescent="0.2">
      <c r="A92" s="46" t="s">
        <v>170</v>
      </c>
      <c r="B92" s="42">
        <v>650</v>
      </c>
      <c r="C92" s="43">
        <v>1</v>
      </c>
      <c r="D92" s="43">
        <v>13</v>
      </c>
      <c r="E92" s="40" t="s">
        <v>171</v>
      </c>
      <c r="F92" s="44"/>
      <c r="G92" s="30">
        <f>G93</f>
        <v>1</v>
      </c>
      <c r="H92" s="13">
        <v>0</v>
      </c>
      <c r="I92" s="30">
        <f>I93</f>
        <v>1</v>
      </c>
    </row>
    <row r="93" spans="1:9" ht="22.5" x14ac:dyDescent="0.2">
      <c r="A93" s="46" t="s">
        <v>54</v>
      </c>
      <c r="B93" s="42">
        <v>650</v>
      </c>
      <c r="C93" s="43">
        <v>1</v>
      </c>
      <c r="D93" s="43">
        <v>13</v>
      </c>
      <c r="E93" s="40" t="s">
        <v>172</v>
      </c>
      <c r="F93" s="44"/>
      <c r="G93" s="30">
        <f>G94</f>
        <v>1</v>
      </c>
      <c r="H93" s="13">
        <v>0</v>
      </c>
      <c r="I93" s="30">
        <f>I94</f>
        <v>1</v>
      </c>
    </row>
    <row r="94" spans="1:9" ht="22.5" x14ac:dyDescent="0.2">
      <c r="A94" s="46" t="s">
        <v>76</v>
      </c>
      <c r="B94" s="42">
        <v>650</v>
      </c>
      <c r="C94" s="43">
        <v>1</v>
      </c>
      <c r="D94" s="43">
        <v>13</v>
      </c>
      <c r="E94" s="40" t="s">
        <v>172</v>
      </c>
      <c r="F94" s="44">
        <v>200</v>
      </c>
      <c r="G94" s="30">
        <f>G95</f>
        <v>1</v>
      </c>
      <c r="H94" s="13">
        <v>0</v>
      </c>
      <c r="I94" s="30">
        <f>I95</f>
        <v>1</v>
      </c>
    </row>
    <row r="95" spans="1:9" ht="22.5" x14ac:dyDescent="0.2">
      <c r="A95" s="46" t="s">
        <v>35</v>
      </c>
      <c r="B95" s="42">
        <v>650</v>
      </c>
      <c r="C95" s="43">
        <v>1</v>
      </c>
      <c r="D95" s="43">
        <v>13</v>
      </c>
      <c r="E95" s="40" t="s">
        <v>172</v>
      </c>
      <c r="F95" s="44">
        <v>240</v>
      </c>
      <c r="G95" s="30">
        <f>G96</f>
        <v>1</v>
      </c>
      <c r="H95" s="13">
        <v>0</v>
      </c>
      <c r="I95" s="30">
        <f>I96</f>
        <v>1</v>
      </c>
    </row>
    <row r="96" spans="1:9" ht="22.5" x14ac:dyDescent="0.2">
      <c r="A96" s="46" t="s">
        <v>27</v>
      </c>
      <c r="B96" s="42">
        <v>650</v>
      </c>
      <c r="C96" s="43">
        <v>1</v>
      </c>
      <c r="D96" s="43">
        <v>13</v>
      </c>
      <c r="E96" s="40" t="s">
        <v>172</v>
      </c>
      <c r="F96" s="44">
        <v>244</v>
      </c>
      <c r="G96" s="30">
        <v>1</v>
      </c>
      <c r="H96" s="13">
        <v>0</v>
      </c>
      <c r="I96" s="13">
        <f>1</f>
        <v>1</v>
      </c>
    </row>
    <row r="97" spans="1:9" ht="11.25" customHeight="1" x14ac:dyDescent="0.2">
      <c r="A97" s="41" t="s">
        <v>10</v>
      </c>
      <c r="B97" s="42">
        <v>650</v>
      </c>
      <c r="C97" s="43">
        <v>2</v>
      </c>
      <c r="D97" s="43">
        <v>0</v>
      </c>
      <c r="E97" s="40" t="s">
        <v>33</v>
      </c>
      <c r="F97" s="44" t="s">
        <v>33</v>
      </c>
      <c r="G97" s="30">
        <f t="shared" ref="G97:I102" si="12">G98</f>
        <v>435.5</v>
      </c>
      <c r="H97" s="13">
        <f t="shared" ref="H97:H108" si="13">I97-G97</f>
        <v>0</v>
      </c>
      <c r="I97" s="30">
        <f t="shared" si="12"/>
        <v>435.5</v>
      </c>
    </row>
    <row r="98" spans="1:9" ht="11.25" customHeight="1" x14ac:dyDescent="0.2">
      <c r="A98" s="41" t="s">
        <v>11</v>
      </c>
      <c r="B98" s="42">
        <v>650</v>
      </c>
      <c r="C98" s="43">
        <v>2</v>
      </c>
      <c r="D98" s="43">
        <v>3</v>
      </c>
      <c r="E98" s="40" t="s">
        <v>33</v>
      </c>
      <c r="F98" s="44" t="s">
        <v>33</v>
      </c>
      <c r="G98" s="30">
        <f t="shared" si="12"/>
        <v>435.5</v>
      </c>
      <c r="H98" s="13">
        <f t="shared" si="13"/>
        <v>0</v>
      </c>
      <c r="I98" s="30">
        <f t="shared" si="12"/>
        <v>435.5</v>
      </c>
    </row>
    <row r="99" spans="1:9" ht="11.25" customHeight="1" x14ac:dyDescent="0.2">
      <c r="A99" s="45" t="s">
        <v>50</v>
      </c>
      <c r="B99" s="42">
        <v>650</v>
      </c>
      <c r="C99" s="43">
        <v>2</v>
      </c>
      <c r="D99" s="43">
        <v>3</v>
      </c>
      <c r="E99" s="40">
        <v>5000000000</v>
      </c>
      <c r="F99" s="44" t="s">
        <v>33</v>
      </c>
      <c r="G99" s="30">
        <f t="shared" si="12"/>
        <v>435.5</v>
      </c>
      <c r="H99" s="13">
        <f t="shared" si="13"/>
        <v>0</v>
      </c>
      <c r="I99" s="30">
        <f t="shared" si="12"/>
        <v>435.5</v>
      </c>
    </row>
    <row r="100" spans="1:9" ht="36" customHeight="1" x14ac:dyDescent="0.2">
      <c r="A100" s="45" t="s">
        <v>74</v>
      </c>
      <c r="B100" s="42">
        <v>650</v>
      </c>
      <c r="C100" s="43">
        <v>2</v>
      </c>
      <c r="D100" s="43">
        <v>3</v>
      </c>
      <c r="E100" s="40">
        <v>5000100000</v>
      </c>
      <c r="F100" s="44"/>
      <c r="G100" s="30">
        <f t="shared" si="12"/>
        <v>435.5</v>
      </c>
      <c r="H100" s="13">
        <f t="shared" si="13"/>
        <v>0</v>
      </c>
      <c r="I100" s="30">
        <f t="shared" si="12"/>
        <v>435.5</v>
      </c>
    </row>
    <row r="101" spans="1:9" ht="30.75" customHeight="1" x14ac:dyDescent="0.2">
      <c r="A101" s="45" t="s">
        <v>55</v>
      </c>
      <c r="B101" s="42">
        <v>650</v>
      </c>
      <c r="C101" s="43">
        <v>2</v>
      </c>
      <c r="D101" s="43">
        <v>3</v>
      </c>
      <c r="E101" s="40" t="s">
        <v>177</v>
      </c>
      <c r="F101" s="44" t="s">
        <v>33</v>
      </c>
      <c r="G101" s="30">
        <f>G102+G107</f>
        <v>435.5</v>
      </c>
      <c r="H101" s="13">
        <f t="shared" si="13"/>
        <v>0</v>
      </c>
      <c r="I101" s="30">
        <f>I102+I107</f>
        <v>435.5</v>
      </c>
    </row>
    <row r="102" spans="1:9" ht="50.25" customHeight="1" x14ac:dyDescent="0.2">
      <c r="A102" s="46" t="s">
        <v>37</v>
      </c>
      <c r="B102" s="42">
        <v>650</v>
      </c>
      <c r="C102" s="43">
        <v>2</v>
      </c>
      <c r="D102" s="43">
        <v>3</v>
      </c>
      <c r="E102" s="40">
        <v>5000151180</v>
      </c>
      <c r="F102" s="44" t="s">
        <v>38</v>
      </c>
      <c r="G102" s="30">
        <f t="shared" si="12"/>
        <v>320</v>
      </c>
      <c r="H102" s="13">
        <f t="shared" si="13"/>
        <v>-9.9200000000000159</v>
      </c>
      <c r="I102" s="30">
        <f t="shared" si="12"/>
        <v>310.08</v>
      </c>
    </row>
    <row r="103" spans="1:9" ht="22.5" customHeight="1" x14ac:dyDescent="0.2">
      <c r="A103" s="46" t="s">
        <v>41</v>
      </c>
      <c r="B103" s="42">
        <v>650</v>
      </c>
      <c r="C103" s="43">
        <v>2</v>
      </c>
      <c r="D103" s="43">
        <v>3</v>
      </c>
      <c r="E103" s="40">
        <v>5000151180</v>
      </c>
      <c r="F103" s="44" t="s">
        <v>42</v>
      </c>
      <c r="G103" s="30">
        <v>320</v>
      </c>
      <c r="H103" s="13">
        <f t="shared" si="13"/>
        <v>-9.9200000000000159</v>
      </c>
      <c r="I103" s="13">
        <f>I104+I105+I106</f>
        <v>310.08</v>
      </c>
    </row>
    <row r="104" spans="1:9" ht="22.5" customHeight="1" x14ac:dyDescent="0.2">
      <c r="A104" s="46" t="s">
        <v>65</v>
      </c>
      <c r="B104" s="42">
        <v>650</v>
      </c>
      <c r="C104" s="43">
        <v>2</v>
      </c>
      <c r="D104" s="43">
        <v>3</v>
      </c>
      <c r="E104" s="40">
        <v>5000151180</v>
      </c>
      <c r="F104" s="44">
        <v>121</v>
      </c>
      <c r="G104" s="30">
        <v>230</v>
      </c>
      <c r="H104" s="13">
        <f t="shared" si="13"/>
        <v>-3.1371000000000038</v>
      </c>
      <c r="I104" s="95">
        <v>226.8629</v>
      </c>
    </row>
    <row r="105" spans="1:9" ht="22.5" customHeight="1" x14ac:dyDescent="0.2">
      <c r="A105" s="46" t="s">
        <v>26</v>
      </c>
      <c r="B105" s="42">
        <v>650</v>
      </c>
      <c r="C105" s="43">
        <v>2</v>
      </c>
      <c r="D105" s="43">
        <v>3</v>
      </c>
      <c r="E105" s="40">
        <v>5000151180</v>
      </c>
      <c r="F105" s="44">
        <v>122</v>
      </c>
      <c r="G105" s="30">
        <v>20</v>
      </c>
      <c r="H105" s="13">
        <f t="shared" si="13"/>
        <v>-16.100000000000001</v>
      </c>
      <c r="I105" s="95">
        <f>3.4+0.5</f>
        <v>3.9</v>
      </c>
    </row>
    <row r="106" spans="1:9" ht="36" customHeight="1" x14ac:dyDescent="0.2">
      <c r="A106" s="46" t="s">
        <v>66</v>
      </c>
      <c r="B106" s="42">
        <v>650</v>
      </c>
      <c r="C106" s="43">
        <v>2</v>
      </c>
      <c r="D106" s="43">
        <v>3</v>
      </c>
      <c r="E106" s="40">
        <v>5000151180</v>
      </c>
      <c r="F106" s="44">
        <v>129</v>
      </c>
      <c r="G106" s="30">
        <v>69.400000000000006</v>
      </c>
      <c r="H106" s="13">
        <f t="shared" si="13"/>
        <v>9.9170999999999907</v>
      </c>
      <c r="I106" s="95">
        <f>79.3171</f>
        <v>79.317099999999996</v>
      </c>
    </row>
    <row r="107" spans="1:9" ht="22.5" customHeight="1" x14ac:dyDescent="0.2">
      <c r="A107" s="46" t="s">
        <v>76</v>
      </c>
      <c r="B107" s="42">
        <v>650</v>
      </c>
      <c r="C107" s="43">
        <v>2</v>
      </c>
      <c r="D107" s="43">
        <v>3</v>
      </c>
      <c r="E107" s="40">
        <v>5000151180</v>
      </c>
      <c r="F107" s="44">
        <v>200</v>
      </c>
      <c r="G107" s="30">
        <f>G108</f>
        <v>115.5</v>
      </c>
      <c r="H107" s="13">
        <f t="shared" si="13"/>
        <v>9.9200000000000017</v>
      </c>
      <c r="I107" s="30">
        <f>I108</f>
        <v>125.42</v>
      </c>
    </row>
    <row r="108" spans="1:9" ht="22.5" customHeight="1" x14ac:dyDescent="0.2">
      <c r="A108" s="46" t="s">
        <v>35</v>
      </c>
      <c r="B108" s="42">
        <v>650</v>
      </c>
      <c r="C108" s="43">
        <v>2</v>
      </c>
      <c r="D108" s="43">
        <v>3</v>
      </c>
      <c r="E108" s="40">
        <v>5000151180</v>
      </c>
      <c r="F108" s="44">
        <v>240</v>
      </c>
      <c r="G108" s="30">
        <f>G109</f>
        <v>115.5</v>
      </c>
      <c r="H108" s="13">
        <f t="shared" si="13"/>
        <v>9.9200000000000017</v>
      </c>
      <c r="I108" s="30">
        <f>I109</f>
        <v>125.42</v>
      </c>
    </row>
    <row r="109" spans="1:9" ht="22.5" customHeight="1" x14ac:dyDescent="0.2">
      <c r="A109" s="46" t="s">
        <v>27</v>
      </c>
      <c r="B109" s="42">
        <v>650</v>
      </c>
      <c r="C109" s="43">
        <v>2</v>
      </c>
      <c r="D109" s="43">
        <v>3</v>
      </c>
      <c r="E109" s="40">
        <v>5000151180</v>
      </c>
      <c r="F109" s="44">
        <v>244</v>
      </c>
      <c r="G109" s="30">
        <v>115.5</v>
      </c>
      <c r="H109" s="13">
        <f>I109-G109</f>
        <v>9.9200000000000017</v>
      </c>
      <c r="I109" s="13">
        <f>65.5+7.2+52.72</f>
        <v>125.42</v>
      </c>
    </row>
    <row r="110" spans="1:9" ht="11.25" customHeight="1" x14ac:dyDescent="0.2">
      <c r="A110" s="41" t="s">
        <v>12</v>
      </c>
      <c r="B110" s="42">
        <v>650</v>
      </c>
      <c r="C110" s="43">
        <v>3</v>
      </c>
      <c r="D110" s="43">
        <v>0</v>
      </c>
      <c r="E110" s="40" t="s">
        <v>33</v>
      </c>
      <c r="F110" s="44" t="s">
        <v>33</v>
      </c>
      <c r="G110" s="30">
        <f>G111+G136+G122</f>
        <v>89</v>
      </c>
      <c r="H110" s="13">
        <v>0</v>
      </c>
      <c r="I110" s="30">
        <f>I111+I136+I122</f>
        <v>89.003739999999993</v>
      </c>
    </row>
    <row r="111" spans="1:9" ht="11.25" customHeight="1" x14ac:dyDescent="0.2">
      <c r="A111" s="41" t="s">
        <v>13</v>
      </c>
      <c r="B111" s="42">
        <v>650</v>
      </c>
      <c r="C111" s="43">
        <v>3</v>
      </c>
      <c r="D111" s="43">
        <v>4</v>
      </c>
      <c r="E111" s="40" t="s">
        <v>33</v>
      </c>
      <c r="F111" s="44" t="s">
        <v>33</v>
      </c>
      <c r="G111" s="30">
        <f t="shared" ref="G111:I119" si="14">G112</f>
        <v>72</v>
      </c>
      <c r="H111" s="13">
        <v>0</v>
      </c>
      <c r="I111" s="30">
        <f t="shared" si="14"/>
        <v>72.003739999999993</v>
      </c>
    </row>
    <row r="112" spans="1:9" ht="33.75" customHeight="1" x14ac:dyDescent="0.2">
      <c r="A112" s="46" t="s">
        <v>188</v>
      </c>
      <c r="B112" s="42">
        <v>650</v>
      </c>
      <c r="C112" s="43">
        <v>3</v>
      </c>
      <c r="D112" s="43">
        <v>4</v>
      </c>
      <c r="E112" s="40" t="s">
        <v>109</v>
      </c>
      <c r="F112" s="44"/>
      <c r="G112" s="30">
        <f t="shared" si="14"/>
        <v>72</v>
      </c>
      <c r="H112" s="13">
        <v>0</v>
      </c>
      <c r="I112" s="30">
        <f t="shared" si="14"/>
        <v>72.003739999999993</v>
      </c>
    </row>
    <row r="113" spans="1:9" ht="21" customHeight="1" x14ac:dyDescent="0.2">
      <c r="A113" s="41" t="s">
        <v>48</v>
      </c>
      <c r="B113" s="42">
        <v>650</v>
      </c>
      <c r="C113" s="43">
        <v>3</v>
      </c>
      <c r="D113" s="43">
        <v>4</v>
      </c>
      <c r="E113" s="40" t="s">
        <v>110</v>
      </c>
      <c r="F113" s="44"/>
      <c r="G113" s="30">
        <f t="shared" si="14"/>
        <v>72</v>
      </c>
      <c r="H113" s="13">
        <v>0</v>
      </c>
      <c r="I113" s="30">
        <f t="shared" si="14"/>
        <v>72.003739999999993</v>
      </c>
    </row>
    <row r="114" spans="1:9" ht="34.5" customHeight="1" x14ac:dyDescent="0.2">
      <c r="A114" s="46" t="s">
        <v>113</v>
      </c>
      <c r="B114" s="42">
        <v>650</v>
      </c>
      <c r="C114" s="43">
        <v>3</v>
      </c>
      <c r="D114" s="43">
        <v>4</v>
      </c>
      <c r="E114" s="40" t="s">
        <v>112</v>
      </c>
      <c r="F114" s="44"/>
      <c r="G114" s="30">
        <f t="shared" si="14"/>
        <v>72</v>
      </c>
      <c r="H114" s="13">
        <v>0</v>
      </c>
      <c r="I114" s="30">
        <f t="shared" si="14"/>
        <v>72.003739999999993</v>
      </c>
    </row>
    <row r="115" spans="1:9" ht="87.75" customHeight="1" x14ac:dyDescent="0.2">
      <c r="A115" s="46" t="s">
        <v>114</v>
      </c>
      <c r="B115" s="42">
        <v>650</v>
      </c>
      <c r="C115" s="43">
        <v>3</v>
      </c>
      <c r="D115" s="43">
        <v>4</v>
      </c>
      <c r="E115" s="21" t="s">
        <v>111</v>
      </c>
      <c r="F115" s="44"/>
      <c r="G115" s="30">
        <f>G116+G119</f>
        <v>72</v>
      </c>
      <c r="H115" s="30">
        <f t="shared" ref="H115:I115" si="15">H116+H119</f>
        <v>0</v>
      </c>
      <c r="I115" s="30">
        <f t="shared" si="15"/>
        <v>72.003739999999993</v>
      </c>
    </row>
    <row r="116" spans="1:9" ht="54" customHeight="1" x14ac:dyDescent="0.2">
      <c r="A116" s="46" t="s">
        <v>37</v>
      </c>
      <c r="B116" s="42">
        <v>650</v>
      </c>
      <c r="C116" s="43">
        <v>3</v>
      </c>
      <c r="D116" s="43">
        <v>4</v>
      </c>
      <c r="E116" s="21" t="s">
        <v>111</v>
      </c>
      <c r="F116" s="44">
        <v>100</v>
      </c>
      <c r="G116" s="30">
        <f>G117</f>
        <v>0</v>
      </c>
      <c r="H116" s="13">
        <f>H117</f>
        <v>8.9562600000000003</v>
      </c>
      <c r="I116" s="30">
        <v>8.9600000000000009</v>
      </c>
    </row>
    <row r="117" spans="1:9" ht="20.25" customHeight="1" x14ac:dyDescent="0.2">
      <c r="A117" s="46" t="s">
        <v>41</v>
      </c>
      <c r="B117" s="42">
        <v>650</v>
      </c>
      <c r="C117" s="43">
        <v>3</v>
      </c>
      <c r="D117" s="43">
        <v>4</v>
      </c>
      <c r="E117" s="21" t="s">
        <v>111</v>
      </c>
      <c r="F117" s="44">
        <v>120</v>
      </c>
      <c r="G117" s="30">
        <f>G118</f>
        <v>0</v>
      </c>
      <c r="H117" s="13">
        <f>H118</f>
        <v>8.9562600000000003</v>
      </c>
      <c r="I117" s="30">
        <f>I118</f>
        <v>8.9562600000000003</v>
      </c>
    </row>
    <row r="118" spans="1:9" ht="23.25" customHeight="1" x14ac:dyDescent="0.2">
      <c r="A118" s="46" t="s">
        <v>26</v>
      </c>
      <c r="B118" s="42">
        <v>650</v>
      </c>
      <c r="C118" s="43">
        <v>3</v>
      </c>
      <c r="D118" s="43">
        <v>4</v>
      </c>
      <c r="E118" s="21" t="s">
        <v>111</v>
      </c>
      <c r="F118" s="44">
        <v>122</v>
      </c>
      <c r="G118" s="30">
        <v>0</v>
      </c>
      <c r="H118" s="13">
        <f>I118-G118</f>
        <v>8.9562600000000003</v>
      </c>
      <c r="I118" s="94">
        <v>8.9562600000000003</v>
      </c>
    </row>
    <row r="119" spans="1:9" ht="24" customHeight="1" x14ac:dyDescent="0.2">
      <c r="A119" s="46" t="s">
        <v>76</v>
      </c>
      <c r="B119" s="42">
        <v>650</v>
      </c>
      <c r="C119" s="43">
        <v>3</v>
      </c>
      <c r="D119" s="43">
        <v>4</v>
      </c>
      <c r="E119" s="21" t="s">
        <v>111</v>
      </c>
      <c r="F119" s="44">
        <v>200</v>
      </c>
      <c r="G119" s="30">
        <f t="shared" si="14"/>
        <v>72</v>
      </c>
      <c r="H119" s="13">
        <f t="shared" ref="H119:H120" si="16">I119-G119</f>
        <v>-8.9562600000000003</v>
      </c>
      <c r="I119" s="30">
        <f t="shared" si="14"/>
        <v>63.04374</v>
      </c>
    </row>
    <row r="120" spans="1:9" ht="22.5" x14ac:dyDescent="0.2">
      <c r="A120" s="46" t="s">
        <v>35</v>
      </c>
      <c r="B120" s="42">
        <v>650</v>
      </c>
      <c r="C120" s="43">
        <v>3</v>
      </c>
      <c r="D120" s="43">
        <v>4</v>
      </c>
      <c r="E120" s="21" t="s">
        <v>111</v>
      </c>
      <c r="F120" s="44">
        <v>240</v>
      </c>
      <c r="G120" s="30">
        <f>G121</f>
        <v>72</v>
      </c>
      <c r="H120" s="13">
        <f t="shared" si="16"/>
        <v>-8.9562600000000003</v>
      </c>
      <c r="I120" s="30">
        <f>I121</f>
        <v>63.04374</v>
      </c>
    </row>
    <row r="121" spans="1:9" ht="22.5" x14ac:dyDescent="0.2">
      <c r="A121" s="46" t="s">
        <v>27</v>
      </c>
      <c r="B121" s="42">
        <v>650</v>
      </c>
      <c r="C121" s="43">
        <v>3</v>
      </c>
      <c r="D121" s="43">
        <v>4</v>
      </c>
      <c r="E121" s="21" t="s">
        <v>111</v>
      </c>
      <c r="F121" s="44">
        <v>244</v>
      </c>
      <c r="G121" s="30">
        <v>72</v>
      </c>
      <c r="H121" s="13">
        <f>I121-G121</f>
        <v>-8.9562600000000003</v>
      </c>
      <c r="I121" s="13">
        <v>63.04374</v>
      </c>
    </row>
    <row r="122" spans="1:9" ht="26.25" customHeight="1" x14ac:dyDescent="0.2">
      <c r="A122" s="46" t="s">
        <v>20</v>
      </c>
      <c r="B122" s="42">
        <v>650</v>
      </c>
      <c r="C122" s="43">
        <v>3</v>
      </c>
      <c r="D122" s="43">
        <v>9</v>
      </c>
      <c r="E122" s="21"/>
      <c r="F122" s="44"/>
      <c r="G122" s="30">
        <f>G123</f>
        <v>2</v>
      </c>
      <c r="H122" s="13">
        <v>0</v>
      </c>
      <c r="I122" s="30">
        <f>I123</f>
        <v>2</v>
      </c>
    </row>
    <row r="123" spans="1:9" ht="39" customHeight="1" x14ac:dyDescent="0.2">
      <c r="A123" s="46" t="s">
        <v>173</v>
      </c>
      <c r="B123" s="42">
        <v>650</v>
      </c>
      <c r="C123" s="43">
        <v>3</v>
      </c>
      <c r="D123" s="43">
        <v>9</v>
      </c>
      <c r="E123" s="21">
        <v>7500000000</v>
      </c>
      <c r="F123" s="44"/>
      <c r="G123" s="30">
        <f>G124+G130</f>
        <v>2</v>
      </c>
      <c r="H123" s="13">
        <v>0</v>
      </c>
      <c r="I123" s="30">
        <f>I124+I130</f>
        <v>2</v>
      </c>
    </row>
    <row r="124" spans="1:9" ht="33.75" x14ac:dyDescent="0.2">
      <c r="A124" s="46" t="s">
        <v>174</v>
      </c>
      <c r="B124" s="42">
        <v>650</v>
      </c>
      <c r="C124" s="43">
        <v>3</v>
      </c>
      <c r="D124" s="43">
        <v>9</v>
      </c>
      <c r="E124" s="21">
        <v>7510000000</v>
      </c>
      <c r="F124" s="44"/>
      <c r="G124" s="30">
        <f>G125</f>
        <v>1</v>
      </c>
      <c r="H124" s="13">
        <v>0</v>
      </c>
      <c r="I124" s="30">
        <f>I125</f>
        <v>1</v>
      </c>
    </row>
    <row r="125" spans="1:9" ht="33.75" x14ac:dyDescent="0.2">
      <c r="A125" s="46" t="s">
        <v>64</v>
      </c>
      <c r="B125" s="42">
        <v>650</v>
      </c>
      <c r="C125" s="43">
        <v>3</v>
      </c>
      <c r="D125" s="43">
        <v>9</v>
      </c>
      <c r="E125" s="21">
        <v>7510100000</v>
      </c>
      <c r="F125" s="44"/>
      <c r="G125" s="30">
        <f>G126</f>
        <v>1</v>
      </c>
      <c r="H125" s="13">
        <v>0</v>
      </c>
      <c r="I125" s="30">
        <f>I126</f>
        <v>1</v>
      </c>
    </row>
    <row r="126" spans="1:9" ht="22.5" x14ac:dyDescent="0.2">
      <c r="A126" s="46" t="s">
        <v>54</v>
      </c>
      <c r="B126" s="42">
        <v>650</v>
      </c>
      <c r="C126" s="43">
        <v>3</v>
      </c>
      <c r="D126" s="43">
        <v>9</v>
      </c>
      <c r="E126" s="21">
        <v>7510199990</v>
      </c>
      <c r="F126" s="44"/>
      <c r="G126" s="30">
        <f>G127</f>
        <v>1</v>
      </c>
      <c r="H126" s="13">
        <v>0</v>
      </c>
      <c r="I126" s="30">
        <f>I127</f>
        <v>1</v>
      </c>
    </row>
    <row r="127" spans="1:9" ht="22.5" x14ac:dyDescent="0.2">
      <c r="A127" s="46" t="s">
        <v>76</v>
      </c>
      <c r="B127" s="42">
        <v>650</v>
      </c>
      <c r="C127" s="43">
        <v>3</v>
      </c>
      <c r="D127" s="43">
        <v>9</v>
      </c>
      <c r="E127" s="21">
        <v>7510199990</v>
      </c>
      <c r="F127" s="44">
        <v>200</v>
      </c>
      <c r="G127" s="30">
        <f>G128</f>
        <v>1</v>
      </c>
      <c r="H127" s="13">
        <v>0</v>
      </c>
      <c r="I127" s="30">
        <f>I128</f>
        <v>1</v>
      </c>
    </row>
    <row r="128" spans="1:9" ht="22.5" x14ac:dyDescent="0.2">
      <c r="A128" s="46" t="s">
        <v>35</v>
      </c>
      <c r="B128" s="42">
        <v>650</v>
      </c>
      <c r="C128" s="43">
        <v>3</v>
      </c>
      <c r="D128" s="43">
        <v>9</v>
      </c>
      <c r="E128" s="21">
        <v>7510199990</v>
      </c>
      <c r="F128" s="44">
        <v>240</v>
      </c>
      <c r="G128" s="30">
        <f>G129</f>
        <v>1</v>
      </c>
      <c r="H128" s="13">
        <v>0</v>
      </c>
      <c r="I128" s="30">
        <f>I129</f>
        <v>1</v>
      </c>
    </row>
    <row r="129" spans="1:9" ht="22.5" x14ac:dyDescent="0.2">
      <c r="A129" s="46" t="s">
        <v>27</v>
      </c>
      <c r="B129" s="42">
        <v>650</v>
      </c>
      <c r="C129" s="43">
        <v>3</v>
      </c>
      <c r="D129" s="43">
        <v>9</v>
      </c>
      <c r="E129" s="21">
        <v>7510199990</v>
      </c>
      <c r="F129" s="44">
        <v>244</v>
      </c>
      <c r="G129" s="30">
        <v>1</v>
      </c>
      <c r="H129" s="13">
        <v>0</v>
      </c>
      <c r="I129" s="13">
        <v>1</v>
      </c>
    </row>
    <row r="130" spans="1:9" x14ac:dyDescent="0.2">
      <c r="A130" s="46" t="s">
        <v>175</v>
      </c>
      <c r="B130" s="42">
        <v>650</v>
      </c>
      <c r="C130" s="43">
        <v>3</v>
      </c>
      <c r="D130" s="43">
        <v>9</v>
      </c>
      <c r="E130" s="21">
        <v>7520000000</v>
      </c>
      <c r="F130" s="44"/>
      <c r="G130" s="30">
        <f>G131</f>
        <v>1</v>
      </c>
      <c r="H130" s="13">
        <v>0</v>
      </c>
      <c r="I130" s="30">
        <f>I131</f>
        <v>1</v>
      </c>
    </row>
    <row r="131" spans="1:9" ht="22.5" x14ac:dyDescent="0.2">
      <c r="A131" s="46" t="s">
        <v>176</v>
      </c>
      <c r="B131" s="42">
        <v>650</v>
      </c>
      <c r="C131" s="43">
        <v>3</v>
      </c>
      <c r="D131" s="43">
        <v>9</v>
      </c>
      <c r="E131" s="21">
        <v>7520100000</v>
      </c>
      <c r="F131" s="44"/>
      <c r="G131" s="30">
        <f>G132</f>
        <v>1</v>
      </c>
      <c r="H131" s="13">
        <v>0</v>
      </c>
      <c r="I131" s="30">
        <f>I132</f>
        <v>1</v>
      </c>
    </row>
    <row r="132" spans="1:9" ht="22.5" x14ac:dyDescent="0.2">
      <c r="A132" s="46" t="s">
        <v>54</v>
      </c>
      <c r="B132" s="42">
        <v>650</v>
      </c>
      <c r="C132" s="43">
        <v>3</v>
      </c>
      <c r="D132" s="43">
        <v>9</v>
      </c>
      <c r="E132" s="21">
        <v>7520199990</v>
      </c>
      <c r="F132" s="44"/>
      <c r="G132" s="30">
        <f>G133</f>
        <v>1</v>
      </c>
      <c r="H132" s="13">
        <v>0</v>
      </c>
      <c r="I132" s="30">
        <f>I133</f>
        <v>1</v>
      </c>
    </row>
    <row r="133" spans="1:9" ht="22.5" x14ac:dyDescent="0.2">
      <c r="A133" s="46" t="s">
        <v>76</v>
      </c>
      <c r="B133" s="42">
        <v>650</v>
      </c>
      <c r="C133" s="43">
        <v>3</v>
      </c>
      <c r="D133" s="43">
        <v>9</v>
      </c>
      <c r="E133" s="21">
        <v>7520199990</v>
      </c>
      <c r="F133" s="44">
        <v>200</v>
      </c>
      <c r="G133" s="30">
        <f>G134</f>
        <v>1</v>
      </c>
      <c r="H133" s="13">
        <v>0</v>
      </c>
      <c r="I133" s="30">
        <f>I134</f>
        <v>1</v>
      </c>
    </row>
    <row r="134" spans="1:9" ht="22.5" x14ac:dyDescent="0.2">
      <c r="A134" s="46" t="s">
        <v>35</v>
      </c>
      <c r="B134" s="42">
        <v>650</v>
      </c>
      <c r="C134" s="43">
        <v>3</v>
      </c>
      <c r="D134" s="43">
        <v>9</v>
      </c>
      <c r="E134" s="21">
        <v>7520199990</v>
      </c>
      <c r="F134" s="44">
        <v>240</v>
      </c>
      <c r="G134" s="30">
        <f>G135</f>
        <v>1</v>
      </c>
      <c r="H134" s="13">
        <v>0</v>
      </c>
      <c r="I134" s="30">
        <f>I135</f>
        <v>1</v>
      </c>
    </row>
    <row r="135" spans="1:9" ht="22.5" x14ac:dyDescent="0.2">
      <c r="A135" s="46" t="s">
        <v>27</v>
      </c>
      <c r="B135" s="42">
        <v>650</v>
      </c>
      <c r="C135" s="43">
        <v>3</v>
      </c>
      <c r="D135" s="43">
        <v>9</v>
      </c>
      <c r="E135" s="21">
        <v>7520199990</v>
      </c>
      <c r="F135" s="44">
        <v>244</v>
      </c>
      <c r="G135" s="30">
        <v>1</v>
      </c>
      <c r="H135" s="13">
        <v>0</v>
      </c>
      <c r="I135" s="13">
        <v>1</v>
      </c>
    </row>
    <row r="136" spans="1:9" ht="24" customHeight="1" x14ac:dyDescent="0.2">
      <c r="A136" s="46" t="s">
        <v>56</v>
      </c>
      <c r="B136" s="42">
        <v>650</v>
      </c>
      <c r="C136" s="43">
        <v>3</v>
      </c>
      <c r="D136" s="43">
        <v>14</v>
      </c>
      <c r="E136" s="40"/>
      <c r="F136" s="44"/>
      <c r="G136" s="30">
        <f>G137</f>
        <v>15</v>
      </c>
      <c r="H136" s="13">
        <v>0</v>
      </c>
      <c r="I136" s="13">
        <f>I137</f>
        <v>15</v>
      </c>
    </row>
    <row r="137" spans="1:9" ht="45" customHeight="1" x14ac:dyDescent="0.2">
      <c r="A137" s="46" t="s">
        <v>188</v>
      </c>
      <c r="B137" s="42">
        <v>650</v>
      </c>
      <c r="C137" s="43">
        <v>3</v>
      </c>
      <c r="D137" s="43">
        <v>14</v>
      </c>
      <c r="E137" s="40" t="s">
        <v>109</v>
      </c>
      <c r="F137" s="44"/>
      <c r="G137" s="30">
        <f>G138</f>
        <v>15</v>
      </c>
      <c r="H137" s="13">
        <v>0</v>
      </c>
      <c r="I137" s="13">
        <f>I138</f>
        <v>15</v>
      </c>
    </row>
    <row r="138" spans="1:9" ht="11.25" customHeight="1" x14ac:dyDescent="0.2">
      <c r="A138" s="46" t="s">
        <v>48</v>
      </c>
      <c r="B138" s="42">
        <v>650</v>
      </c>
      <c r="C138" s="43">
        <v>3</v>
      </c>
      <c r="D138" s="43">
        <v>14</v>
      </c>
      <c r="E138" s="40" t="s">
        <v>110</v>
      </c>
      <c r="F138" s="44"/>
      <c r="G138" s="30">
        <f>G139</f>
        <v>15</v>
      </c>
      <c r="H138" s="13">
        <v>0</v>
      </c>
      <c r="I138" s="30">
        <f>I139</f>
        <v>15</v>
      </c>
    </row>
    <row r="139" spans="1:9" ht="24.75" customHeight="1" x14ac:dyDescent="0.2">
      <c r="A139" s="46" t="s">
        <v>115</v>
      </c>
      <c r="B139" s="42">
        <v>650</v>
      </c>
      <c r="C139" s="43">
        <v>3</v>
      </c>
      <c r="D139" s="43">
        <v>14</v>
      </c>
      <c r="E139" s="40" t="s">
        <v>116</v>
      </c>
      <c r="F139" s="44"/>
      <c r="G139" s="30">
        <f>G140+G144</f>
        <v>15</v>
      </c>
      <c r="H139" s="13">
        <v>0</v>
      </c>
      <c r="I139" s="30">
        <f>I140+I144</f>
        <v>15</v>
      </c>
    </row>
    <row r="140" spans="1:9" ht="31.5" customHeight="1" x14ac:dyDescent="0.2">
      <c r="A140" s="46" t="s">
        <v>87</v>
      </c>
      <c r="B140" s="42">
        <v>650</v>
      </c>
      <c r="C140" s="43">
        <v>3</v>
      </c>
      <c r="D140" s="43">
        <v>14</v>
      </c>
      <c r="E140" s="40" t="s">
        <v>117</v>
      </c>
      <c r="F140" s="44"/>
      <c r="G140" s="30">
        <f>G141</f>
        <v>12</v>
      </c>
      <c r="H140" s="13">
        <v>0</v>
      </c>
      <c r="I140" s="30">
        <f>I141</f>
        <v>12</v>
      </c>
    </row>
    <row r="141" spans="1:9" ht="52.5" customHeight="1" x14ac:dyDescent="0.2">
      <c r="A141" s="46" t="s">
        <v>37</v>
      </c>
      <c r="B141" s="42">
        <v>650</v>
      </c>
      <c r="C141" s="43">
        <v>3</v>
      </c>
      <c r="D141" s="43">
        <v>14</v>
      </c>
      <c r="E141" s="40" t="s">
        <v>117</v>
      </c>
      <c r="F141" s="44">
        <v>100</v>
      </c>
      <c r="G141" s="30">
        <f>G142</f>
        <v>12</v>
      </c>
      <c r="H141" s="13">
        <v>0</v>
      </c>
      <c r="I141" s="30">
        <v>12</v>
      </c>
    </row>
    <row r="142" spans="1:9" ht="28.5" customHeight="1" x14ac:dyDescent="0.2">
      <c r="A142" s="46" t="s">
        <v>39</v>
      </c>
      <c r="B142" s="42">
        <v>650</v>
      </c>
      <c r="C142" s="43">
        <v>3</v>
      </c>
      <c r="D142" s="43">
        <v>14</v>
      </c>
      <c r="E142" s="40" t="s">
        <v>117</v>
      </c>
      <c r="F142" s="44">
        <v>110</v>
      </c>
      <c r="G142" s="30">
        <f>G143</f>
        <v>12</v>
      </c>
      <c r="H142" s="13">
        <v>0</v>
      </c>
      <c r="I142" s="30">
        <f>I143</f>
        <v>12</v>
      </c>
    </row>
    <row r="143" spans="1:9" ht="35.25" customHeight="1" x14ac:dyDescent="0.2">
      <c r="A143" s="46" t="s">
        <v>197</v>
      </c>
      <c r="B143" s="42">
        <v>650</v>
      </c>
      <c r="C143" s="43">
        <v>3</v>
      </c>
      <c r="D143" s="43">
        <v>14</v>
      </c>
      <c r="E143" s="40" t="s">
        <v>117</v>
      </c>
      <c r="F143" s="44">
        <v>113</v>
      </c>
      <c r="G143" s="30">
        <v>12</v>
      </c>
      <c r="H143" s="13">
        <v>0</v>
      </c>
      <c r="I143" s="30">
        <v>12</v>
      </c>
    </row>
    <row r="144" spans="1:9" ht="32.25" customHeight="1" x14ac:dyDescent="0.2">
      <c r="A144" s="46" t="s">
        <v>88</v>
      </c>
      <c r="B144" s="42">
        <v>650</v>
      </c>
      <c r="C144" s="43">
        <v>3</v>
      </c>
      <c r="D144" s="43">
        <v>14</v>
      </c>
      <c r="E144" s="40" t="s">
        <v>118</v>
      </c>
      <c r="F144" s="44"/>
      <c r="G144" s="13">
        <f>G145</f>
        <v>3</v>
      </c>
      <c r="H144" s="13">
        <v>0</v>
      </c>
      <c r="I144" s="13">
        <f>I145</f>
        <v>3</v>
      </c>
    </row>
    <row r="145" spans="1:9" ht="50.25" customHeight="1" x14ac:dyDescent="0.2">
      <c r="A145" s="46" t="s">
        <v>37</v>
      </c>
      <c r="B145" s="42">
        <v>650</v>
      </c>
      <c r="C145" s="43">
        <v>3</v>
      </c>
      <c r="D145" s="43">
        <v>14</v>
      </c>
      <c r="E145" s="40" t="s">
        <v>118</v>
      </c>
      <c r="F145" s="44">
        <v>100</v>
      </c>
      <c r="G145" s="13">
        <f>G146</f>
        <v>3</v>
      </c>
      <c r="H145" s="13">
        <v>0</v>
      </c>
      <c r="I145" s="13">
        <v>3</v>
      </c>
    </row>
    <row r="146" spans="1:9" ht="27" customHeight="1" x14ac:dyDescent="0.2">
      <c r="A146" s="46" t="s">
        <v>39</v>
      </c>
      <c r="B146" s="42">
        <v>650</v>
      </c>
      <c r="C146" s="43">
        <v>3</v>
      </c>
      <c r="D146" s="43">
        <v>14</v>
      </c>
      <c r="E146" s="40" t="s">
        <v>118</v>
      </c>
      <c r="F146" s="44">
        <v>110</v>
      </c>
      <c r="G146" s="30">
        <f>G147</f>
        <v>3</v>
      </c>
      <c r="H146" s="13">
        <v>0</v>
      </c>
      <c r="I146" s="30">
        <f>I147</f>
        <v>3</v>
      </c>
    </row>
    <row r="147" spans="1:9" ht="35.25" customHeight="1" x14ac:dyDescent="0.2">
      <c r="A147" s="46" t="s">
        <v>197</v>
      </c>
      <c r="B147" s="42">
        <v>650</v>
      </c>
      <c r="C147" s="43">
        <v>3</v>
      </c>
      <c r="D147" s="43">
        <v>14</v>
      </c>
      <c r="E147" s="40" t="s">
        <v>118</v>
      </c>
      <c r="F147" s="44">
        <v>113</v>
      </c>
      <c r="G147" s="30">
        <v>3</v>
      </c>
      <c r="H147" s="13">
        <v>0</v>
      </c>
      <c r="I147" s="13">
        <v>3</v>
      </c>
    </row>
    <row r="148" spans="1:9" ht="11.25" customHeight="1" x14ac:dyDescent="0.2">
      <c r="A148" s="41" t="s">
        <v>14</v>
      </c>
      <c r="B148" s="42">
        <v>650</v>
      </c>
      <c r="C148" s="43">
        <v>4</v>
      </c>
      <c r="D148" s="54">
        <v>0</v>
      </c>
      <c r="E148" s="40" t="s">
        <v>33</v>
      </c>
      <c r="F148" s="44" t="s">
        <v>33</v>
      </c>
      <c r="G148" s="91">
        <f>G157+G149+G164</f>
        <v>2873.12</v>
      </c>
      <c r="H148" s="13">
        <v>0</v>
      </c>
      <c r="I148" s="91">
        <f>I157+I149+I164</f>
        <v>2873.12</v>
      </c>
    </row>
    <row r="149" spans="1:9" ht="11.25" customHeight="1" x14ac:dyDescent="0.2">
      <c r="A149" s="46" t="s">
        <v>83</v>
      </c>
      <c r="B149" s="42">
        <v>650</v>
      </c>
      <c r="C149" s="43">
        <v>4</v>
      </c>
      <c r="D149" s="43">
        <v>9</v>
      </c>
      <c r="E149" s="40"/>
      <c r="F149" s="44"/>
      <c r="G149" s="30">
        <f t="shared" ref="G149:I153" si="17">G150</f>
        <v>1745.8</v>
      </c>
      <c r="H149" s="13">
        <v>0</v>
      </c>
      <c r="I149" s="30">
        <f t="shared" si="17"/>
        <v>1745.8</v>
      </c>
    </row>
    <row r="150" spans="1:9" ht="36.75" customHeight="1" x14ac:dyDescent="0.2">
      <c r="A150" s="46" t="s">
        <v>189</v>
      </c>
      <c r="B150" s="42">
        <v>650</v>
      </c>
      <c r="C150" s="43">
        <v>4</v>
      </c>
      <c r="D150" s="43">
        <v>9</v>
      </c>
      <c r="E150" s="55">
        <v>8400000000</v>
      </c>
      <c r="F150" s="44"/>
      <c r="G150" s="30">
        <f t="shared" si="17"/>
        <v>1745.8</v>
      </c>
      <c r="H150" s="13">
        <v>0</v>
      </c>
      <c r="I150" s="30">
        <f t="shared" si="17"/>
        <v>1745.8</v>
      </c>
    </row>
    <row r="151" spans="1:9" ht="15" customHeight="1" x14ac:dyDescent="0.2">
      <c r="A151" s="46" t="s">
        <v>81</v>
      </c>
      <c r="B151" s="42">
        <v>650</v>
      </c>
      <c r="C151" s="43">
        <v>4</v>
      </c>
      <c r="D151" s="43">
        <v>9</v>
      </c>
      <c r="E151" s="55">
        <v>8410000000</v>
      </c>
      <c r="F151" s="44"/>
      <c r="G151" s="30">
        <f t="shared" si="17"/>
        <v>1745.8</v>
      </c>
      <c r="H151" s="13">
        <v>0</v>
      </c>
      <c r="I151" s="30">
        <f t="shared" si="17"/>
        <v>1745.8</v>
      </c>
    </row>
    <row r="152" spans="1:9" ht="21" customHeight="1" x14ac:dyDescent="0.2">
      <c r="A152" s="46" t="s">
        <v>82</v>
      </c>
      <c r="B152" s="42">
        <v>650</v>
      </c>
      <c r="C152" s="43">
        <v>4</v>
      </c>
      <c r="D152" s="43">
        <v>9</v>
      </c>
      <c r="E152" s="55">
        <v>8410100000</v>
      </c>
      <c r="F152" s="44"/>
      <c r="G152" s="30">
        <f t="shared" si="17"/>
        <v>1745.8</v>
      </c>
      <c r="H152" s="13">
        <v>0</v>
      </c>
      <c r="I152" s="30">
        <f t="shared" si="17"/>
        <v>1745.8</v>
      </c>
    </row>
    <row r="153" spans="1:9" ht="23.25" customHeight="1" x14ac:dyDescent="0.2">
      <c r="A153" s="46" t="s">
        <v>54</v>
      </c>
      <c r="B153" s="42">
        <v>650</v>
      </c>
      <c r="C153" s="43">
        <v>4</v>
      </c>
      <c r="D153" s="43">
        <v>9</v>
      </c>
      <c r="E153" s="55">
        <v>8410199990</v>
      </c>
      <c r="F153" s="44"/>
      <c r="G153" s="30">
        <f t="shared" si="17"/>
        <v>1745.8</v>
      </c>
      <c r="H153" s="13">
        <v>0</v>
      </c>
      <c r="I153" s="30">
        <f t="shared" si="17"/>
        <v>1745.8</v>
      </c>
    </row>
    <row r="154" spans="1:9" ht="21" customHeight="1" x14ac:dyDescent="0.2">
      <c r="A154" s="46" t="s">
        <v>76</v>
      </c>
      <c r="B154" s="42">
        <v>650</v>
      </c>
      <c r="C154" s="43">
        <v>4</v>
      </c>
      <c r="D154" s="43">
        <v>9</v>
      </c>
      <c r="E154" s="55">
        <v>8410199990</v>
      </c>
      <c r="F154" s="44">
        <v>200</v>
      </c>
      <c r="G154" s="30">
        <f>G155</f>
        <v>1745.8</v>
      </c>
      <c r="H154" s="13">
        <v>0</v>
      </c>
      <c r="I154" s="30">
        <f>I155</f>
        <v>1745.8</v>
      </c>
    </row>
    <row r="155" spans="1:9" ht="24" customHeight="1" x14ac:dyDescent="0.2">
      <c r="A155" s="46" t="s">
        <v>35</v>
      </c>
      <c r="B155" s="42">
        <v>650</v>
      </c>
      <c r="C155" s="43">
        <v>4</v>
      </c>
      <c r="D155" s="43">
        <v>9</v>
      </c>
      <c r="E155" s="55">
        <v>8410199990</v>
      </c>
      <c r="F155" s="44">
        <v>240</v>
      </c>
      <c r="G155" s="30">
        <f>G156</f>
        <v>1745.8</v>
      </c>
      <c r="H155" s="13">
        <v>0</v>
      </c>
      <c r="I155" s="30">
        <f>I156</f>
        <v>1745.8</v>
      </c>
    </row>
    <row r="156" spans="1:9" ht="24" customHeight="1" x14ac:dyDescent="0.2">
      <c r="A156" s="46" t="s">
        <v>27</v>
      </c>
      <c r="B156" s="42">
        <v>650</v>
      </c>
      <c r="C156" s="43">
        <v>4</v>
      </c>
      <c r="D156" s="43">
        <v>9</v>
      </c>
      <c r="E156" s="55">
        <v>8410199990</v>
      </c>
      <c r="F156" s="44">
        <v>244</v>
      </c>
      <c r="G156" s="30">
        <v>1745.8</v>
      </c>
      <c r="H156" s="13">
        <v>0</v>
      </c>
      <c r="I156" s="30">
        <v>1745.8</v>
      </c>
    </row>
    <row r="157" spans="1:9" ht="11.25" customHeight="1" x14ac:dyDescent="0.2">
      <c r="A157" s="41" t="s">
        <v>15</v>
      </c>
      <c r="B157" s="42">
        <v>650</v>
      </c>
      <c r="C157" s="43">
        <v>4</v>
      </c>
      <c r="D157" s="43">
        <v>10</v>
      </c>
      <c r="E157" s="40" t="s">
        <v>33</v>
      </c>
      <c r="F157" s="44" t="s">
        <v>33</v>
      </c>
      <c r="G157" s="30">
        <f t="shared" ref="G157:G162" si="18">G158</f>
        <v>264.10000000000002</v>
      </c>
      <c r="H157" s="13">
        <v>0</v>
      </c>
      <c r="I157" s="30">
        <f t="shared" ref="I157:I162" si="19">I158</f>
        <v>264.10000000000002</v>
      </c>
    </row>
    <row r="158" spans="1:9" ht="27.75" customHeight="1" x14ac:dyDescent="0.2">
      <c r="A158" s="45" t="s">
        <v>119</v>
      </c>
      <c r="B158" s="42">
        <v>650</v>
      </c>
      <c r="C158" s="43">
        <v>4</v>
      </c>
      <c r="D158" s="43">
        <v>10</v>
      </c>
      <c r="E158" s="40" t="s">
        <v>93</v>
      </c>
      <c r="F158" s="44" t="s">
        <v>33</v>
      </c>
      <c r="G158" s="30">
        <f t="shared" si="18"/>
        <v>264.10000000000002</v>
      </c>
      <c r="H158" s="13">
        <v>0</v>
      </c>
      <c r="I158" s="30">
        <f t="shared" si="19"/>
        <v>264.10000000000002</v>
      </c>
    </row>
    <row r="159" spans="1:9" ht="27" customHeight="1" x14ac:dyDescent="0.2">
      <c r="A159" s="45" t="s">
        <v>120</v>
      </c>
      <c r="B159" s="42">
        <v>650</v>
      </c>
      <c r="C159" s="43">
        <v>4</v>
      </c>
      <c r="D159" s="43">
        <v>10</v>
      </c>
      <c r="E159" s="40" t="s">
        <v>121</v>
      </c>
      <c r="F159" s="44" t="s">
        <v>33</v>
      </c>
      <c r="G159" s="30">
        <f t="shared" si="18"/>
        <v>264.10000000000002</v>
      </c>
      <c r="H159" s="13">
        <v>0</v>
      </c>
      <c r="I159" s="30">
        <f t="shared" si="19"/>
        <v>264.10000000000002</v>
      </c>
    </row>
    <row r="160" spans="1:9" ht="17.25" customHeight="1" x14ac:dyDescent="0.2">
      <c r="A160" s="45" t="s">
        <v>30</v>
      </c>
      <c r="B160" s="42">
        <v>650</v>
      </c>
      <c r="C160" s="43">
        <v>4</v>
      </c>
      <c r="D160" s="43">
        <v>10</v>
      </c>
      <c r="E160" s="40" t="s">
        <v>122</v>
      </c>
      <c r="F160" s="44"/>
      <c r="G160" s="30">
        <f t="shared" si="18"/>
        <v>264.10000000000002</v>
      </c>
      <c r="H160" s="13">
        <v>0</v>
      </c>
      <c r="I160" s="30">
        <f t="shared" si="19"/>
        <v>264.10000000000002</v>
      </c>
    </row>
    <row r="161" spans="1:9" ht="22.5" customHeight="1" x14ac:dyDescent="0.2">
      <c r="A161" s="46" t="s">
        <v>76</v>
      </c>
      <c r="B161" s="42">
        <v>650</v>
      </c>
      <c r="C161" s="43">
        <v>4</v>
      </c>
      <c r="D161" s="43">
        <v>10</v>
      </c>
      <c r="E161" s="40" t="s">
        <v>122</v>
      </c>
      <c r="F161" s="44" t="s">
        <v>34</v>
      </c>
      <c r="G161" s="30">
        <f t="shared" si="18"/>
        <v>264.10000000000002</v>
      </c>
      <c r="H161" s="13">
        <v>0</v>
      </c>
      <c r="I161" s="30">
        <f t="shared" si="19"/>
        <v>264.10000000000002</v>
      </c>
    </row>
    <row r="162" spans="1:9" ht="22.5" x14ac:dyDescent="0.2">
      <c r="A162" s="46" t="s">
        <v>35</v>
      </c>
      <c r="B162" s="42">
        <v>650</v>
      </c>
      <c r="C162" s="43">
        <v>4</v>
      </c>
      <c r="D162" s="43">
        <v>10</v>
      </c>
      <c r="E162" s="40" t="s">
        <v>122</v>
      </c>
      <c r="F162" s="44" t="s">
        <v>36</v>
      </c>
      <c r="G162" s="30">
        <f t="shared" si="18"/>
        <v>264.10000000000002</v>
      </c>
      <c r="H162" s="13">
        <v>0</v>
      </c>
      <c r="I162" s="30">
        <f t="shared" si="19"/>
        <v>264.10000000000002</v>
      </c>
    </row>
    <row r="163" spans="1:9" ht="22.5" x14ac:dyDescent="0.2">
      <c r="A163" s="46" t="s">
        <v>27</v>
      </c>
      <c r="B163" s="42">
        <v>650</v>
      </c>
      <c r="C163" s="43">
        <v>4</v>
      </c>
      <c r="D163" s="43">
        <v>10</v>
      </c>
      <c r="E163" s="40" t="s">
        <v>122</v>
      </c>
      <c r="F163" s="44">
        <v>244</v>
      </c>
      <c r="G163" s="30">
        <v>264.10000000000002</v>
      </c>
      <c r="H163" s="13">
        <v>0</v>
      </c>
      <c r="I163" s="30">
        <f>100.65312+163.44688</f>
        <v>264.10000000000002</v>
      </c>
    </row>
    <row r="164" spans="1:9" x14ac:dyDescent="0.2">
      <c r="A164" s="46" t="s">
        <v>86</v>
      </c>
      <c r="B164" s="42">
        <v>650</v>
      </c>
      <c r="C164" s="43">
        <v>4</v>
      </c>
      <c r="D164" s="43">
        <v>12</v>
      </c>
      <c r="E164" s="40"/>
      <c r="F164" s="44"/>
      <c r="G164" s="30">
        <f t="shared" ref="G164:I164" si="20">G165</f>
        <v>863.22</v>
      </c>
      <c r="H164" s="13">
        <v>0</v>
      </c>
      <c r="I164" s="30">
        <f t="shared" si="20"/>
        <v>863.22</v>
      </c>
    </row>
    <row r="165" spans="1:9" ht="33.75" x14ac:dyDescent="0.2">
      <c r="A165" s="45" t="s">
        <v>119</v>
      </c>
      <c r="B165" s="42">
        <v>650</v>
      </c>
      <c r="C165" s="43">
        <v>4</v>
      </c>
      <c r="D165" s="43">
        <v>12</v>
      </c>
      <c r="E165" s="40" t="s">
        <v>93</v>
      </c>
      <c r="F165" s="44"/>
      <c r="G165" s="30">
        <f>G166</f>
        <v>863.22</v>
      </c>
      <c r="H165" s="13">
        <v>0</v>
      </c>
      <c r="I165" s="30">
        <f>I166</f>
        <v>863.22</v>
      </c>
    </row>
    <row r="166" spans="1:9" ht="38.25" customHeight="1" x14ac:dyDescent="0.2">
      <c r="A166" s="45" t="s">
        <v>123</v>
      </c>
      <c r="B166" s="42">
        <v>650</v>
      </c>
      <c r="C166" s="43">
        <v>4</v>
      </c>
      <c r="D166" s="43">
        <v>12</v>
      </c>
      <c r="E166" s="40" t="s">
        <v>124</v>
      </c>
      <c r="F166" s="44"/>
      <c r="G166" s="30">
        <f>G167+G172+G175+G170</f>
        <v>863.22</v>
      </c>
      <c r="H166" s="13">
        <v>0</v>
      </c>
      <c r="I166" s="30">
        <f>I167+I172+I175+I170</f>
        <v>863.22</v>
      </c>
    </row>
    <row r="167" spans="1:9" ht="58.5" customHeight="1" x14ac:dyDescent="0.2">
      <c r="A167" s="46" t="s">
        <v>185</v>
      </c>
      <c r="B167" s="42">
        <v>650</v>
      </c>
      <c r="C167" s="43">
        <v>4</v>
      </c>
      <c r="D167" s="43">
        <v>12</v>
      </c>
      <c r="E167" s="21" t="s">
        <v>125</v>
      </c>
      <c r="F167" s="44"/>
      <c r="G167" s="30">
        <f>G168</f>
        <v>25.68</v>
      </c>
      <c r="H167" s="13">
        <v>0</v>
      </c>
      <c r="I167" s="30">
        <f>I168</f>
        <v>25.68</v>
      </c>
    </row>
    <row r="168" spans="1:9" x14ac:dyDescent="0.2">
      <c r="A168" s="46" t="s">
        <v>49</v>
      </c>
      <c r="B168" s="42">
        <v>650</v>
      </c>
      <c r="C168" s="43">
        <v>4</v>
      </c>
      <c r="D168" s="43">
        <v>12</v>
      </c>
      <c r="E168" s="21" t="s">
        <v>125</v>
      </c>
      <c r="F168" s="44">
        <v>500</v>
      </c>
      <c r="G168" s="30">
        <f>G169</f>
        <v>25.68</v>
      </c>
      <c r="H168" s="13">
        <v>0</v>
      </c>
      <c r="I168" s="30">
        <f>I169</f>
        <v>25.68</v>
      </c>
    </row>
    <row r="169" spans="1:9" x14ac:dyDescent="0.2">
      <c r="A169" s="46" t="s">
        <v>32</v>
      </c>
      <c r="B169" s="42">
        <v>650</v>
      </c>
      <c r="C169" s="43">
        <v>4</v>
      </c>
      <c r="D169" s="43">
        <v>12</v>
      </c>
      <c r="E169" s="21" t="s">
        <v>125</v>
      </c>
      <c r="F169" s="44">
        <v>540</v>
      </c>
      <c r="G169" s="30">
        <v>25.68</v>
      </c>
      <c r="H169" s="13">
        <v>0</v>
      </c>
      <c r="I169" s="30">
        <v>25.68</v>
      </c>
    </row>
    <row r="170" spans="1:9" ht="22.5" x14ac:dyDescent="0.2">
      <c r="A170" s="12" t="s">
        <v>76</v>
      </c>
      <c r="B170" s="42">
        <v>650</v>
      </c>
      <c r="C170" s="63">
        <v>4</v>
      </c>
      <c r="D170" s="63">
        <v>12</v>
      </c>
      <c r="E170" s="21">
        <v>7700182671</v>
      </c>
      <c r="F170" s="29">
        <v>200</v>
      </c>
      <c r="G170" s="30">
        <v>0.02</v>
      </c>
      <c r="H170" s="13">
        <v>0</v>
      </c>
      <c r="I170" s="30">
        <v>0.02</v>
      </c>
    </row>
    <row r="171" spans="1:9" ht="22.5" x14ac:dyDescent="0.2">
      <c r="A171" s="12" t="s">
        <v>35</v>
      </c>
      <c r="B171" s="42">
        <v>650</v>
      </c>
      <c r="C171" s="63">
        <v>4</v>
      </c>
      <c r="D171" s="63">
        <v>12</v>
      </c>
      <c r="E171" s="21">
        <v>7700182671</v>
      </c>
      <c r="F171" s="29">
        <v>240</v>
      </c>
      <c r="G171" s="30">
        <v>0.02</v>
      </c>
      <c r="H171" s="13">
        <v>0</v>
      </c>
      <c r="I171" s="30">
        <v>0.02</v>
      </c>
    </row>
    <row r="172" spans="1:9" ht="53.25" customHeight="1" x14ac:dyDescent="0.2">
      <c r="A172" s="46" t="s">
        <v>186</v>
      </c>
      <c r="B172" s="42">
        <v>650</v>
      </c>
      <c r="C172" s="43">
        <v>4</v>
      </c>
      <c r="D172" s="43">
        <v>12</v>
      </c>
      <c r="E172" s="21">
        <v>7700182671</v>
      </c>
      <c r="F172" s="44"/>
      <c r="G172" s="30">
        <f>G173</f>
        <v>830.32</v>
      </c>
      <c r="H172" s="13">
        <v>0</v>
      </c>
      <c r="I172" s="30">
        <f>I173</f>
        <v>830.32</v>
      </c>
    </row>
    <row r="173" spans="1:9" x14ac:dyDescent="0.2">
      <c r="A173" s="46" t="s">
        <v>49</v>
      </c>
      <c r="B173" s="42">
        <v>650</v>
      </c>
      <c r="C173" s="43">
        <v>4</v>
      </c>
      <c r="D173" s="43">
        <v>12</v>
      </c>
      <c r="E173" s="21">
        <v>7700182671</v>
      </c>
      <c r="F173" s="44">
        <v>500</v>
      </c>
      <c r="G173" s="30">
        <f>G174</f>
        <v>830.32</v>
      </c>
      <c r="H173" s="13">
        <v>0</v>
      </c>
      <c r="I173" s="30">
        <f>I174</f>
        <v>830.32</v>
      </c>
    </row>
    <row r="174" spans="1:9" x14ac:dyDescent="0.2">
      <c r="A174" s="46" t="s">
        <v>32</v>
      </c>
      <c r="B174" s="42">
        <v>650</v>
      </c>
      <c r="C174" s="43">
        <v>4</v>
      </c>
      <c r="D174" s="43">
        <v>12</v>
      </c>
      <c r="E174" s="21">
        <v>7700182671</v>
      </c>
      <c r="F174" s="44">
        <v>540</v>
      </c>
      <c r="G174" s="30">
        <v>830.32</v>
      </c>
      <c r="H174" s="13">
        <v>0</v>
      </c>
      <c r="I174" s="30">
        <v>830.32</v>
      </c>
    </row>
    <row r="175" spans="1:9" ht="50.25" customHeight="1" x14ac:dyDescent="0.2">
      <c r="A175" s="46" t="s">
        <v>85</v>
      </c>
      <c r="B175" s="42">
        <v>650</v>
      </c>
      <c r="C175" s="43">
        <v>4</v>
      </c>
      <c r="D175" s="43">
        <v>12</v>
      </c>
      <c r="E175" s="21">
        <v>7700189020</v>
      </c>
      <c r="F175" s="44"/>
      <c r="G175" s="30">
        <f>G176</f>
        <v>7.2</v>
      </c>
      <c r="H175" s="13">
        <v>0</v>
      </c>
      <c r="I175" s="13">
        <f>I176</f>
        <v>7.2</v>
      </c>
    </row>
    <row r="176" spans="1:9" x14ac:dyDescent="0.2">
      <c r="A176" s="46" t="s">
        <v>49</v>
      </c>
      <c r="B176" s="42">
        <v>650</v>
      </c>
      <c r="C176" s="43">
        <v>4</v>
      </c>
      <c r="D176" s="43">
        <v>12</v>
      </c>
      <c r="E176" s="21">
        <v>7700189020</v>
      </c>
      <c r="F176" s="44">
        <v>500</v>
      </c>
      <c r="G176" s="30">
        <f>G177</f>
        <v>7.2</v>
      </c>
      <c r="H176" s="13">
        <v>0</v>
      </c>
      <c r="I176" s="30">
        <f>I177</f>
        <v>7.2</v>
      </c>
    </row>
    <row r="177" spans="1:9" x14ac:dyDescent="0.2">
      <c r="A177" s="46" t="s">
        <v>32</v>
      </c>
      <c r="B177" s="42">
        <v>650</v>
      </c>
      <c r="C177" s="43">
        <v>4</v>
      </c>
      <c r="D177" s="43">
        <v>12</v>
      </c>
      <c r="E177" s="21">
        <v>7700189020</v>
      </c>
      <c r="F177" s="44">
        <v>540</v>
      </c>
      <c r="G177" s="30">
        <v>7.2</v>
      </c>
      <c r="H177" s="13">
        <v>0</v>
      </c>
      <c r="I177" s="30">
        <v>7.2</v>
      </c>
    </row>
    <row r="178" spans="1:9" ht="11.25" customHeight="1" x14ac:dyDescent="0.2">
      <c r="A178" s="41" t="s">
        <v>16</v>
      </c>
      <c r="B178" s="42">
        <v>650</v>
      </c>
      <c r="C178" s="43">
        <v>5</v>
      </c>
      <c r="D178" s="43">
        <v>0</v>
      </c>
      <c r="E178" s="40" t="s">
        <v>33</v>
      </c>
      <c r="F178" s="44" t="s">
        <v>33</v>
      </c>
      <c r="G178" s="13">
        <f>G179+G191+G206</f>
        <v>3094.9</v>
      </c>
      <c r="H178" s="13">
        <v>0</v>
      </c>
      <c r="I178" s="13">
        <f>I179+I191+I206</f>
        <v>3094.9</v>
      </c>
    </row>
    <row r="179" spans="1:9" ht="11.25" customHeight="1" x14ac:dyDescent="0.2">
      <c r="A179" s="41" t="s">
        <v>31</v>
      </c>
      <c r="B179" s="42">
        <v>650</v>
      </c>
      <c r="C179" s="43">
        <v>5</v>
      </c>
      <c r="D179" s="43">
        <v>1</v>
      </c>
      <c r="E179" s="40" t="s">
        <v>33</v>
      </c>
      <c r="F179" s="44" t="s">
        <v>33</v>
      </c>
      <c r="G179" s="30">
        <f t="shared" ref="G179:I181" si="21">G180</f>
        <v>388.9</v>
      </c>
      <c r="H179" s="13">
        <v>0</v>
      </c>
      <c r="I179" s="30">
        <f t="shared" si="21"/>
        <v>388.9</v>
      </c>
    </row>
    <row r="180" spans="1:9" ht="41.25" customHeight="1" x14ac:dyDescent="0.2">
      <c r="A180" s="45" t="s">
        <v>127</v>
      </c>
      <c r="B180" s="42">
        <v>650</v>
      </c>
      <c r="C180" s="43">
        <v>5</v>
      </c>
      <c r="D180" s="43">
        <v>1</v>
      </c>
      <c r="E180" s="40" t="s">
        <v>126</v>
      </c>
      <c r="F180" s="44" t="s">
        <v>33</v>
      </c>
      <c r="G180" s="30">
        <f t="shared" si="21"/>
        <v>388.9</v>
      </c>
      <c r="H180" s="13">
        <v>0</v>
      </c>
      <c r="I180" s="30">
        <f t="shared" si="21"/>
        <v>388.9</v>
      </c>
    </row>
    <row r="181" spans="1:9" ht="26.25" customHeight="1" x14ac:dyDescent="0.2">
      <c r="A181" s="45" t="s">
        <v>128</v>
      </c>
      <c r="B181" s="42">
        <v>650</v>
      </c>
      <c r="C181" s="43">
        <v>5</v>
      </c>
      <c r="D181" s="43">
        <v>1</v>
      </c>
      <c r="E181" s="40" t="s">
        <v>129</v>
      </c>
      <c r="F181" s="44" t="s">
        <v>33</v>
      </c>
      <c r="G181" s="30">
        <f t="shared" si="21"/>
        <v>388.9</v>
      </c>
      <c r="H181" s="13">
        <v>0</v>
      </c>
      <c r="I181" s="30">
        <f t="shared" si="21"/>
        <v>388.9</v>
      </c>
    </row>
    <row r="182" spans="1:9" ht="24" customHeight="1" x14ac:dyDescent="0.2">
      <c r="A182" s="45" t="s">
        <v>59</v>
      </c>
      <c r="B182" s="42">
        <v>650</v>
      </c>
      <c r="C182" s="43">
        <v>5</v>
      </c>
      <c r="D182" s="43">
        <v>1</v>
      </c>
      <c r="E182" s="40" t="s">
        <v>130</v>
      </c>
      <c r="F182" s="44"/>
      <c r="G182" s="30">
        <f>G187+G183</f>
        <v>388.9</v>
      </c>
      <c r="H182" s="13">
        <v>0</v>
      </c>
      <c r="I182" s="30">
        <f>I187+I183</f>
        <v>388.9</v>
      </c>
    </row>
    <row r="183" spans="1:9" ht="24" customHeight="1" x14ac:dyDescent="0.2">
      <c r="A183" s="45" t="s">
        <v>131</v>
      </c>
      <c r="B183" s="42">
        <v>650</v>
      </c>
      <c r="C183" s="43">
        <v>5</v>
      </c>
      <c r="D183" s="43">
        <v>1</v>
      </c>
      <c r="E183" s="21" t="s">
        <v>132</v>
      </c>
      <c r="F183" s="44"/>
      <c r="G183" s="30">
        <f>G184</f>
        <v>143.9</v>
      </c>
      <c r="H183" s="13">
        <v>0</v>
      </c>
      <c r="I183" s="30">
        <f>I184</f>
        <v>143.9</v>
      </c>
    </row>
    <row r="184" spans="1:9" ht="24" customHeight="1" x14ac:dyDescent="0.2">
      <c r="A184" s="45" t="s">
        <v>61</v>
      </c>
      <c r="B184" s="42">
        <v>650</v>
      </c>
      <c r="C184" s="43">
        <v>5</v>
      </c>
      <c r="D184" s="43">
        <v>1</v>
      </c>
      <c r="E184" s="21" t="s">
        <v>132</v>
      </c>
      <c r="F184" s="44">
        <v>600</v>
      </c>
      <c r="G184" s="30">
        <f>G185</f>
        <v>143.9</v>
      </c>
      <c r="H184" s="13">
        <v>0</v>
      </c>
      <c r="I184" s="30">
        <f>I185</f>
        <v>143.9</v>
      </c>
    </row>
    <row r="185" spans="1:9" ht="24" customHeight="1" x14ac:dyDescent="0.2">
      <c r="A185" s="45" t="s">
        <v>60</v>
      </c>
      <c r="B185" s="42">
        <v>650</v>
      </c>
      <c r="C185" s="43">
        <v>5</v>
      </c>
      <c r="D185" s="43">
        <v>1</v>
      </c>
      <c r="E185" s="21" t="s">
        <v>132</v>
      </c>
      <c r="F185" s="44">
        <v>630</v>
      </c>
      <c r="G185" s="30">
        <v>143.9</v>
      </c>
      <c r="H185" s="13">
        <v>0</v>
      </c>
      <c r="I185" s="13">
        <f>I186</f>
        <v>143.9</v>
      </c>
    </row>
    <row r="186" spans="1:9" ht="69.75" customHeight="1" x14ac:dyDescent="0.2">
      <c r="A186" s="45" t="s">
        <v>196</v>
      </c>
      <c r="B186" s="42">
        <v>650</v>
      </c>
      <c r="C186" s="43">
        <v>5</v>
      </c>
      <c r="D186" s="43">
        <v>1</v>
      </c>
      <c r="E186" s="21" t="s">
        <v>132</v>
      </c>
      <c r="F186" s="44">
        <v>633</v>
      </c>
      <c r="G186" s="30">
        <v>143.9</v>
      </c>
      <c r="H186" s="13">
        <v>0</v>
      </c>
      <c r="I186" s="13">
        <v>143.9</v>
      </c>
    </row>
    <row r="187" spans="1:9" ht="23.25" customHeight="1" x14ac:dyDescent="0.2">
      <c r="A187" s="45" t="s">
        <v>54</v>
      </c>
      <c r="B187" s="42">
        <v>650</v>
      </c>
      <c r="C187" s="43">
        <v>5</v>
      </c>
      <c r="D187" s="43">
        <v>1</v>
      </c>
      <c r="E187" s="40" t="s">
        <v>161</v>
      </c>
      <c r="F187" s="44"/>
      <c r="G187" s="30">
        <f>G188</f>
        <v>245</v>
      </c>
      <c r="H187" s="13">
        <v>0</v>
      </c>
      <c r="I187" s="30">
        <f>I188</f>
        <v>245</v>
      </c>
    </row>
    <row r="188" spans="1:9" ht="22.5" customHeight="1" x14ac:dyDescent="0.2">
      <c r="A188" s="46" t="s">
        <v>76</v>
      </c>
      <c r="B188" s="42">
        <v>650</v>
      </c>
      <c r="C188" s="43">
        <v>5</v>
      </c>
      <c r="D188" s="43">
        <v>1</v>
      </c>
      <c r="E188" s="40" t="s">
        <v>161</v>
      </c>
      <c r="F188" s="44" t="s">
        <v>34</v>
      </c>
      <c r="G188" s="30">
        <f>G189</f>
        <v>245</v>
      </c>
      <c r="H188" s="13">
        <v>0</v>
      </c>
      <c r="I188" s="30">
        <f>I189</f>
        <v>245</v>
      </c>
    </row>
    <row r="189" spans="1:9" ht="22.5" x14ac:dyDescent="0.2">
      <c r="A189" s="46" t="s">
        <v>35</v>
      </c>
      <c r="B189" s="42">
        <v>650</v>
      </c>
      <c r="C189" s="43">
        <v>5</v>
      </c>
      <c r="D189" s="43">
        <v>1</v>
      </c>
      <c r="E189" s="40" t="s">
        <v>161</v>
      </c>
      <c r="F189" s="44" t="s">
        <v>36</v>
      </c>
      <c r="G189" s="30">
        <f>G190</f>
        <v>245</v>
      </c>
      <c r="H189" s="13">
        <v>0</v>
      </c>
      <c r="I189" s="30">
        <f>I190</f>
        <v>245</v>
      </c>
    </row>
    <row r="190" spans="1:9" ht="22.5" x14ac:dyDescent="0.2">
      <c r="A190" s="46" t="s">
        <v>27</v>
      </c>
      <c r="B190" s="42">
        <v>650</v>
      </c>
      <c r="C190" s="43">
        <v>5</v>
      </c>
      <c r="D190" s="43">
        <v>1</v>
      </c>
      <c r="E190" s="40" t="s">
        <v>161</v>
      </c>
      <c r="F190" s="44">
        <v>244</v>
      </c>
      <c r="G190" s="30">
        <v>245</v>
      </c>
      <c r="H190" s="13">
        <v>0</v>
      </c>
      <c r="I190" s="13">
        <v>245</v>
      </c>
    </row>
    <row r="191" spans="1:9" ht="11.25" customHeight="1" x14ac:dyDescent="0.2">
      <c r="A191" s="41" t="s">
        <v>21</v>
      </c>
      <c r="B191" s="42">
        <v>650</v>
      </c>
      <c r="C191" s="43">
        <v>5</v>
      </c>
      <c r="D191" s="43">
        <v>2</v>
      </c>
      <c r="E191" s="40" t="s">
        <v>33</v>
      </c>
      <c r="F191" s="44" t="s">
        <v>33</v>
      </c>
      <c r="G191" s="30">
        <f>G192</f>
        <v>2023</v>
      </c>
      <c r="H191" s="13">
        <v>0</v>
      </c>
      <c r="I191" s="30">
        <f>I192</f>
        <v>2023</v>
      </c>
    </row>
    <row r="192" spans="1:9" ht="33.75" customHeight="1" x14ac:dyDescent="0.2">
      <c r="A192" s="45" t="s">
        <v>127</v>
      </c>
      <c r="B192" s="42">
        <v>650</v>
      </c>
      <c r="C192" s="43">
        <v>5</v>
      </c>
      <c r="D192" s="43">
        <v>2</v>
      </c>
      <c r="E192" s="40" t="s">
        <v>126</v>
      </c>
      <c r="F192" s="44" t="s">
        <v>33</v>
      </c>
      <c r="G192" s="30">
        <f>G193</f>
        <v>2023</v>
      </c>
      <c r="H192" s="13">
        <v>0</v>
      </c>
      <c r="I192" s="30">
        <f>I193</f>
        <v>2023</v>
      </c>
    </row>
    <row r="193" spans="1:12" ht="22.5" customHeight="1" x14ac:dyDescent="0.2">
      <c r="A193" s="45" t="s">
        <v>47</v>
      </c>
      <c r="B193" s="42">
        <v>650</v>
      </c>
      <c r="C193" s="43">
        <v>5</v>
      </c>
      <c r="D193" s="43">
        <v>2</v>
      </c>
      <c r="E193" s="40" t="s">
        <v>133</v>
      </c>
      <c r="F193" s="44" t="s">
        <v>33</v>
      </c>
      <c r="G193" s="30">
        <f>G194</f>
        <v>2023</v>
      </c>
      <c r="H193" s="13">
        <v>0</v>
      </c>
      <c r="I193" s="30">
        <f>I194</f>
        <v>2023</v>
      </c>
      <c r="L193" s="36"/>
    </row>
    <row r="194" spans="1:12" ht="24.75" customHeight="1" x14ac:dyDescent="0.2">
      <c r="A194" s="45" t="s">
        <v>135</v>
      </c>
      <c r="B194" s="42">
        <v>650</v>
      </c>
      <c r="C194" s="43">
        <v>5</v>
      </c>
      <c r="D194" s="43">
        <v>2</v>
      </c>
      <c r="E194" s="40" t="s">
        <v>134</v>
      </c>
      <c r="F194" s="44" t="s">
        <v>33</v>
      </c>
      <c r="G194" s="30">
        <f>G195+G202</f>
        <v>2023</v>
      </c>
      <c r="H194" s="13">
        <v>0</v>
      </c>
      <c r="I194" s="30">
        <f>I195+I202+I199</f>
        <v>2023</v>
      </c>
    </row>
    <row r="195" spans="1:12" ht="58.5" customHeight="1" x14ac:dyDescent="0.2">
      <c r="A195" s="45" t="s">
        <v>136</v>
      </c>
      <c r="B195" s="42">
        <v>650</v>
      </c>
      <c r="C195" s="43">
        <v>5</v>
      </c>
      <c r="D195" s="43">
        <v>2</v>
      </c>
      <c r="E195" s="40" t="s">
        <v>180</v>
      </c>
      <c r="F195" s="44"/>
      <c r="G195" s="30">
        <f t="shared" ref="G195:I196" si="22">G196</f>
        <v>1800</v>
      </c>
      <c r="H195" s="13">
        <v>0</v>
      </c>
      <c r="I195" s="13">
        <f t="shared" si="22"/>
        <v>1800</v>
      </c>
    </row>
    <row r="196" spans="1:12" ht="22.5" customHeight="1" x14ac:dyDescent="0.2">
      <c r="A196" s="46" t="s">
        <v>76</v>
      </c>
      <c r="B196" s="42">
        <v>650</v>
      </c>
      <c r="C196" s="43">
        <v>5</v>
      </c>
      <c r="D196" s="43">
        <v>2</v>
      </c>
      <c r="E196" s="40" t="s">
        <v>180</v>
      </c>
      <c r="F196" s="44" t="s">
        <v>34</v>
      </c>
      <c r="G196" s="30">
        <f t="shared" si="22"/>
        <v>1800</v>
      </c>
      <c r="H196" s="13">
        <v>0</v>
      </c>
      <c r="I196" s="13">
        <f t="shared" si="22"/>
        <v>1800</v>
      </c>
    </row>
    <row r="197" spans="1:12" ht="22.5" x14ac:dyDescent="0.2">
      <c r="A197" s="46" t="s">
        <v>35</v>
      </c>
      <c r="B197" s="42">
        <v>650</v>
      </c>
      <c r="C197" s="43">
        <v>5</v>
      </c>
      <c r="D197" s="43">
        <v>2</v>
      </c>
      <c r="E197" s="40" t="s">
        <v>180</v>
      </c>
      <c r="F197" s="44" t="s">
        <v>36</v>
      </c>
      <c r="G197" s="30">
        <f>G198</f>
        <v>1800</v>
      </c>
      <c r="H197" s="13">
        <v>0</v>
      </c>
      <c r="I197" s="13">
        <f>I198</f>
        <v>1800</v>
      </c>
    </row>
    <row r="198" spans="1:12" ht="22.5" x14ac:dyDescent="0.2">
      <c r="A198" s="46" t="s">
        <v>195</v>
      </c>
      <c r="B198" s="42">
        <v>650</v>
      </c>
      <c r="C198" s="43">
        <v>5</v>
      </c>
      <c r="D198" s="43">
        <v>2</v>
      </c>
      <c r="E198" s="40" t="s">
        <v>180</v>
      </c>
      <c r="F198" s="44">
        <v>243</v>
      </c>
      <c r="G198" s="30">
        <v>1800</v>
      </c>
      <c r="H198" s="13">
        <v>0</v>
      </c>
      <c r="I198" s="13">
        <v>1800</v>
      </c>
    </row>
    <row r="199" spans="1:12" ht="22.5" x14ac:dyDescent="0.2">
      <c r="A199" s="46" t="s">
        <v>76</v>
      </c>
      <c r="B199" s="42">
        <v>650</v>
      </c>
      <c r="C199" s="43">
        <v>5</v>
      </c>
      <c r="D199" s="43">
        <v>2</v>
      </c>
      <c r="E199" s="40" t="s">
        <v>212</v>
      </c>
      <c r="F199" s="44">
        <v>200</v>
      </c>
      <c r="G199" s="30">
        <v>0</v>
      </c>
      <c r="H199" s="13">
        <f>I199-G199</f>
        <v>23</v>
      </c>
      <c r="I199" s="13">
        <v>23</v>
      </c>
    </row>
    <row r="200" spans="1:12" ht="22.5" x14ac:dyDescent="0.2">
      <c r="A200" s="46" t="s">
        <v>35</v>
      </c>
      <c r="B200" s="42">
        <v>650</v>
      </c>
      <c r="C200" s="43">
        <v>5</v>
      </c>
      <c r="D200" s="43">
        <v>2</v>
      </c>
      <c r="E200" s="40" t="s">
        <v>212</v>
      </c>
      <c r="F200" s="44">
        <v>240</v>
      </c>
      <c r="G200" s="30">
        <v>0</v>
      </c>
      <c r="H200" s="13">
        <f t="shared" ref="H200:H205" si="23">I200-G200</f>
        <v>23</v>
      </c>
      <c r="I200" s="13">
        <v>23</v>
      </c>
    </row>
    <row r="201" spans="1:12" ht="22.5" x14ac:dyDescent="0.2">
      <c r="A201" s="46" t="s">
        <v>195</v>
      </c>
      <c r="B201" s="42">
        <v>650</v>
      </c>
      <c r="C201" s="43">
        <v>5</v>
      </c>
      <c r="D201" s="43">
        <v>2</v>
      </c>
      <c r="E201" s="40" t="s">
        <v>212</v>
      </c>
      <c r="F201" s="44">
        <v>243</v>
      </c>
      <c r="G201" s="30">
        <v>0</v>
      </c>
      <c r="H201" s="13">
        <f t="shared" si="23"/>
        <v>23</v>
      </c>
      <c r="I201" s="13">
        <v>23</v>
      </c>
    </row>
    <row r="202" spans="1:12" ht="59.25" customHeight="1" x14ac:dyDescent="0.2">
      <c r="A202" s="46" t="s">
        <v>137</v>
      </c>
      <c r="B202" s="42">
        <v>650</v>
      </c>
      <c r="C202" s="43">
        <v>5</v>
      </c>
      <c r="D202" s="43">
        <v>2</v>
      </c>
      <c r="E202" s="40" t="s">
        <v>181</v>
      </c>
      <c r="F202" s="44"/>
      <c r="G202" s="30">
        <f>G203</f>
        <v>223</v>
      </c>
      <c r="H202" s="13">
        <f t="shared" si="23"/>
        <v>-23</v>
      </c>
      <c r="I202" s="13">
        <f>I203</f>
        <v>200</v>
      </c>
    </row>
    <row r="203" spans="1:12" ht="22.5" x14ac:dyDescent="0.2">
      <c r="A203" s="46" t="s">
        <v>76</v>
      </c>
      <c r="B203" s="42">
        <v>650</v>
      </c>
      <c r="C203" s="43">
        <v>5</v>
      </c>
      <c r="D203" s="43">
        <v>2</v>
      </c>
      <c r="E203" s="40" t="s">
        <v>181</v>
      </c>
      <c r="F203" s="44">
        <v>200</v>
      </c>
      <c r="G203" s="13">
        <f>G204</f>
        <v>223</v>
      </c>
      <c r="H203" s="13">
        <f t="shared" si="23"/>
        <v>-23</v>
      </c>
      <c r="I203" s="13">
        <f>I204</f>
        <v>200</v>
      </c>
    </row>
    <row r="204" spans="1:12" ht="24" customHeight="1" x14ac:dyDescent="0.2">
      <c r="A204" s="46" t="s">
        <v>35</v>
      </c>
      <c r="B204" s="42">
        <v>650</v>
      </c>
      <c r="C204" s="43">
        <v>5</v>
      </c>
      <c r="D204" s="43">
        <v>2</v>
      </c>
      <c r="E204" s="40" t="s">
        <v>181</v>
      </c>
      <c r="F204" s="44">
        <v>240</v>
      </c>
      <c r="G204" s="13">
        <f>G205</f>
        <v>223</v>
      </c>
      <c r="H204" s="13">
        <f t="shared" si="23"/>
        <v>-23</v>
      </c>
      <c r="I204" s="13">
        <f>I205</f>
        <v>200</v>
      </c>
    </row>
    <row r="205" spans="1:12" ht="24" customHeight="1" x14ac:dyDescent="0.2">
      <c r="A205" s="46" t="s">
        <v>195</v>
      </c>
      <c r="B205" s="42">
        <v>650</v>
      </c>
      <c r="C205" s="43">
        <v>5</v>
      </c>
      <c r="D205" s="43">
        <v>2</v>
      </c>
      <c r="E205" s="40" t="s">
        <v>181</v>
      </c>
      <c r="F205" s="44">
        <v>243</v>
      </c>
      <c r="G205" s="30">
        <v>223</v>
      </c>
      <c r="H205" s="13">
        <f t="shared" si="23"/>
        <v>-23</v>
      </c>
      <c r="I205" s="13">
        <v>200</v>
      </c>
    </row>
    <row r="206" spans="1:12" ht="11.25" customHeight="1" x14ac:dyDescent="0.2">
      <c r="A206" s="41" t="s">
        <v>17</v>
      </c>
      <c r="B206" s="42">
        <v>650</v>
      </c>
      <c r="C206" s="43">
        <v>5</v>
      </c>
      <c r="D206" s="43">
        <v>3</v>
      </c>
      <c r="E206" s="40" t="s">
        <v>33</v>
      </c>
      <c r="F206" s="44" t="s">
        <v>33</v>
      </c>
      <c r="G206" s="30">
        <f t="shared" ref="G206:G211" si="24">G207</f>
        <v>683</v>
      </c>
      <c r="H206" s="13">
        <v>0</v>
      </c>
      <c r="I206" s="30">
        <f t="shared" ref="I206:I211" si="25">I207</f>
        <v>683</v>
      </c>
    </row>
    <row r="207" spans="1:12" ht="22.5" customHeight="1" x14ac:dyDescent="0.2">
      <c r="A207" s="45" t="s">
        <v>179</v>
      </c>
      <c r="B207" s="42">
        <v>650</v>
      </c>
      <c r="C207" s="43">
        <v>5</v>
      </c>
      <c r="D207" s="43">
        <v>3</v>
      </c>
      <c r="E207" s="40" t="s">
        <v>138</v>
      </c>
      <c r="F207" s="44" t="s">
        <v>33</v>
      </c>
      <c r="G207" s="30">
        <f t="shared" si="24"/>
        <v>683</v>
      </c>
      <c r="H207" s="13">
        <v>0</v>
      </c>
      <c r="I207" s="30">
        <f t="shared" si="25"/>
        <v>683</v>
      </c>
    </row>
    <row r="208" spans="1:12" ht="22.5" customHeight="1" x14ac:dyDescent="0.2">
      <c r="A208" s="46" t="s">
        <v>78</v>
      </c>
      <c r="B208" s="42">
        <v>650</v>
      </c>
      <c r="C208" s="43">
        <v>5</v>
      </c>
      <c r="D208" s="43">
        <v>3</v>
      </c>
      <c r="E208" s="40" t="s">
        <v>139</v>
      </c>
      <c r="F208" s="44"/>
      <c r="G208" s="30">
        <f t="shared" si="24"/>
        <v>683</v>
      </c>
      <c r="H208" s="13">
        <v>0</v>
      </c>
      <c r="I208" s="30">
        <f t="shared" si="25"/>
        <v>683</v>
      </c>
    </row>
    <row r="209" spans="1:12" ht="22.5" customHeight="1" x14ac:dyDescent="0.2">
      <c r="A209" s="46" t="s">
        <v>54</v>
      </c>
      <c r="B209" s="42">
        <v>650</v>
      </c>
      <c r="C209" s="43">
        <v>5</v>
      </c>
      <c r="D209" s="43">
        <v>3</v>
      </c>
      <c r="E209" s="40" t="s">
        <v>140</v>
      </c>
      <c r="F209" s="44"/>
      <c r="G209" s="30">
        <f t="shared" si="24"/>
        <v>683</v>
      </c>
      <c r="H209" s="13">
        <v>0</v>
      </c>
      <c r="I209" s="30">
        <f t="shared" si="25"/>
        <v>683</v>
      </c>
    </row>
    <row r="210" spans="1:12" ht="22.5" customHeight="1" x14ac:dyDescent="0.2">
      <c r="A210" s="46" t="s">
        <v>76</v>
      </c>
      <c r="B210" s="42">
        <v>650</v>
      </c>
      <c r="C210" s="43">
        <v>5</v>
      </c>
      <c r="D210" s="43">
        <v>3</v>
      </c>
      <c r="E210" s="40" t="s">
        <v>140</v>
      </c>
      <c r="F210" s="44" t="s">
        <v>34</v>
      </c>
      <c r="G210" s="30">
        <f t="shared" si="24"/>
        <v>683</v>
      </c>
      <c r="H210" s="13">
        <v>0</v>
      </c>
      <c r="I210" s="30">
        <f t="shared" si="25"/>
        <v>683</v>
      </c>
    </row>
    <row r="211" spans="1:12" ht="22.5" x14ac:dyDescent="0.2">
      <c r="A211" s="46" t="s">
        <v>35</v>
      </c>
      <c r="B211" s="42">
        <v>650</v>
      </c>
      <c r="C211" s="43">
        <v>5</v>
      </c>
      <c r="D211" s="43">
        <v>3</v>
      </c>
      <c r="E211" s="40" t="s">
        <v>140</v>
      </c>
      <c r="F211" s="44" t="s">
        <v>36</v>
      </c>
      <c r="G211" s="30">
        <f t="shared" si="24"/>
        <v>683</v>
      </c>
      <c r="H211" s="13">
        <v>0</v>
      </c>
      <c r="I211" s="30">
        <f t="shared" si="25"/>
        <v>683</v>
      </c>
    </row>
    <row r="212" spans="1:12" ht="22.5" x14ac:dyDescent="0.2">
      <c r="A212" s="46" t="s">
        <v>27</v>
      </c>
      <c r="B212" s="42">
        <v>650</v>
      </c>
      <c r="C212" s="43">
        <v>5</v>
      </c>
      <c r="D212" s="43">
        <v>3</v>
      </c>
      <c r="E212" s="40" t="s">
        <v>140</v>
      </c>
      <c r="F212" s="44">
        <v>244</v>
      </c>
      <c r="G212" s="30">
        <v>683</v>
      </c>
      <c r="H212" s="13">
        <v>0</v>
      </c>
      <c r="I212" s="30">
        <v>683</v>
      </c>
    </row>
    <row r="213" spans="1:12" ht="11.25" customHeight="1" x14ac:dyDescent="0.2">
      <c r="A213" s="41" t="s">
        <v>23</v>
      </c>
      <c r="B213" s="42">
        <v>650</v>
      </c>
      <c r="C213" s="43">
        <v>8</v>
      </c>
      <c r="D213" s="43">
        <v>0</v>
      </c>
      <c r="E213" s="40" t="s">
        <v>33</v>
      </c>
      <c r="F213" s="44" t="s">
        <v>33</v>
      </c>
      <c r="G213" s="30">
        <f>G214</f>
        <v>1193.3100000000002</v>
      </c>
      <c r="H213" s="13">
        <v>0</v>
      </c>
      <c r="I213" s="30">
        <f>I214</f>
        <v>1193.3</v>
      </c>
    </row>
    <row r="214" spans="1:12" ht="11.25" customHeight="1" x14ac:dyDescent="0.2">
      <c r="A214" s="41" t="s">
        <v>18</v>
      </c>
      <c r="B214" s="42">
        <v>650</v>
      </c>
      <c r="C214" s="43">
        <v>8</v>
      </c>
      <c r="D214" s="43">
        <v>1</v>
      </c>
      <c r="E214" s="40" t="s">
        <v>33</v>
      </c>
      <c r="F214" s="44" t="s">
        <v>33</v>
      </c>
      <c r="G214" s="30">
        <f>G215</f>
        <v>1193.3100000000002</v>
      </c>
      <c r="H214" s="13">
        <v>0</v>
      </c>
      <c r="I214" s="30">
        <f>I215</f>
        <v>1193.3</v>
      </c>
    </row>
    <row r="215" spans="1:12" ht="22.5" customHeight="1" x14ac:dyDescent="0.2">
      <c r="A215" s="45" t="s">
        <v>142</v>
      </c>
      <c r="B215" s="42">
        <v>650</v>
      </c>
      <c r="C215" s="43">
        <v>8</v>
      </c>
      <c r="D215" s="43">
        <v>1</v>
      </c>
      <c r="E215" s="40" t="s">
        <v>141</v>
      </c>
      <c r="F215" s="44" t="s">
        <v>33</v>
      </c>
      <c r="G215" s="30">
        <f>G216+G234</f>
        <v>1193.3100000000002</v>
      </c>
      <c r="H215" s="13">
        <v>0</v>
      </c>
      <c r="I215" s="30">
        <f>I216+I234</f>
        <v>1193.3</v>
      </c>
    </row>
    <row r="216" spans="1:12" ht="27" customHeight="1" x14ac:dyDescent="0.2">
      <c r="A216" s="45" t="s">
        <v>144</v>
      </c>
      <c r="B216" s="42">
        <v>650</v>
      </c>
      <c r="C216" s="43">
        <v>8</v>
      </c>
      <c r="D216" s="43">
        <v>1</v>
      </c>
      <c r="E216" s="40" t="s">
        <v>143</v>
      </c>
      <c r="F216" s="44" t="s">
        <v>33</v>
      </c>
      <c r="G216" s="30">
        <f>G217</f>
        <v>1175.3100000000002</v>
      </c>
      <c r="H216" s="13">
        <v>0</v>
      </c>
      <c r="I216" s="30">
        <f>I217</f>
        <v>1175.3</v>
      </c>
      <c r="L216" s="36"/>
    </row>
    <row r="217" spans="1:12" ht="21.75" customHeight="1" x14ac:dyDescent="0.2">
      <c r="A217" s="45" t="s">
        <v>57</v>
      </c>
      <c r="B217" s="42">
        <v>650</v>
      </c>
      <c r="C217" s="43">
        <v>8</v>
      </c>
      <c r="D217" s="43">
        <v>1</v>
      </c>
      <c r="E217" s="40" t="s">
        <v>145</v>
      </c>
      <c r="F217" s="44"/>
      <c r="G217" s="30">
        <f>G218+G226+G230</f>
        <v>1175.3100000000002</v>
      </c>
      <c r="H217" s="13">
        <v>0</v>
      </c>
      <c r="I217" s="30">
        <f>I218+I226+I230</f>
        <v>1175.3</v>
      </c>
    </row>
    <row r="218" spans="1:12" ht="27.75" customHeight="1" x14ac:dyDescent="0.2">
      <c r="A218" s="45" t="s">
        <v>147</v>
      </c>
      <c r="B218" s="42">
        <v>650</v>
      </c>
      <c r="C218" s="43">
        <v>8</v>
      </c>
      <c r="D218" s="43">
        <v>1</v>
      </c>
      <c r="E218" s="40" t="s">
        <v>146</v>
      </c>
      <c r="F218" s="44" t="s">
        <v>33</v>
      </c>
      <c r="G218" s="30">
        <f>G219+G223</f>
        <v>1041.1100000000001</v>
      </c>
      <c r="H218" s="13">
        <v>0</v>
      </c>
      <c r="I218" s="30">
        <f>I219+I223</f>
        <v>1041.0999999999999</v>
      </c>
    </row>
    <row r="219" spans="1:12" ht="45.75" customHeight="1" x14ac:dyDescent="0.2">
      <c r="A219" s="46" t="s">
        <v>37</v>
      </c>
      <c r="B219" s="42">
        <v>650</v>
      </c>
      <c r="C219" s="43">
        <v>8</v>
      </c>
      <c r="D219" s="43">
        <v>1</v>
      </c>
      <c r="E219" s="40" t="s">
        <v>146</v>
      </c>
      <c r="F219" s="44" t="s">
        <v>38</v>
      </c>
      <c r="G219" s="30">
        <f>G220</f>
        <v>954.30000000000007</v>
      </c>
      <c r="H219" s="13">
        <v>0</v>
      </c>
      <c r="I219" s="13">
        <v>954.3</v>
      </c>
    </row>
    <row r="220" spans="1:12" ht="19.5" customHeight="1" x14ac:dyDescent="0.2">
      <c r="A220" s="46" t="s">
        <v>39</v>
      </c>
      <c r="B220" s="42">
        <v>650</v>
      </c>
      <c r="C220" s="43">
        <v>8</v>
      </c>
      <c r="D220" s="43">
        <v>1</v>
      </c>
      <c r="E220" s="40" t="s">
        <v>146</v>
      </c>
      <c r="F220" s="44" t="s">
        <v>40</v>
      </c>
      <c r="G220" s="30">
        <f>G221+G222</f>
        <v>954.30000000000007</v>
      </c>
      <c r="H220" s="13">
        <v>0</v>
      </c>
      <c r="I220" s="13">
        <f>I221+I222</f>
        <v>954.30000000000007</v>
      </c>
    </row>
    <row r="221" spans="1:12" ht="19.5" customHeight="1" x14ac:dyDescent="0.2">
      <c r="A221" s="46" t="s">
        <v>67</v>
      </c>
      <c r="B221" s="42">
        <v>650</v>
      </c>
      <c r="C221" s="43">
        <v>8</v>
      </c>
      <c r="D221" s="43">
        <v>1</v>
      </c>
      <c r="E221" s="40" t="s">
        <v>146</v>
      </c>
      <c r="F221" s="44">
        <v>111</v>
      </c>
      <c r="G221" s="30">
        <v>743.2</v>
      </c>
      <c r="H221" s="13">
        <v>0</v>
      </c>
      <c r="I221" s="30">
        <f>739.2+4</f>
        <v>743.2</v>
      </c>
    </row>
    <row r="222" spans="1:12" ht="36.75" customHeight="1" x14ac:dyDescent="0.2">
      <c r="A222" s="46" t="s">
        <v>68</v>
      </c>
      <c r="B222" s="42">
        <v>650</v>
      </c>
      <c r="C222" s="43">
        <v>8</v>
      </c>
      <c r="D222" s="43">
        <v>1</v>
      </c>
      <c r="E222" s="40" t="s">
        <v>146</v>
      </c>
      <c r="F222" s="44">
        <v>119</v>
      </c>
      <c r="G222" s="30">
        <v>211.1</v>
      </c>
      <c r="H222" s="13">
        <v>0</v>
      </c>
      <c r="I222" s="30">
        <v>211.1</v>
      </c>
    </row>
    <row r="223" spans="1:12" ht="30" customHeight="1" x14ac:dyDescent="0.2">
      <c r="A223" s="46" t="s">
        <v>76</v>
      </c>
      <c r="B223" s="42">
        <v>650</v>
      </c>
      <c r="C223" s="43">
        <v>8</v>
      </c>
      <c r="D223" s="43">
        <v>1</v>
      </c>
      <c r="E223" s="40" t="s">
        <v>146</v>
      </c>
      <c r="F223" s="44" t="s">
        <v>34</v>
      </c>
      <c r="G223" s="30">
        <f>G224</f>
        <v>86.81</v>
      </c>
      <c r="H223" s="13">
        <v>0</v>
      </c>
      <c r="I223" s="30">
        <f>I224</f>
        <v>86.8</v>
      </c>
    </row>
    <row r="224" spans="1:12" ht="30" customHeight="1" x14ac:dyDescent="0.2">
      <c r="A224" s="46" t="s">
        <v>35</v>
      </c>
      <c r="B224" s="42">
        <v>650</v>
      </c>
      <c r="C224" s="43">
        <v>8</v>
      </c>
      <c r="D224" s="43">
        <v>1</v>
      </c>
      <c r="E224" s="40" t="s">
        <v>146</v>
      </c>
      <c r="F224" s="44" t="s">
        <v>36</v>
      </c>
      <c r="G224" s="30">
        <f>G225</f>
        <v>86.81</v>
      </c>
      <c r="H224" s="13">
        <v>0</v>
      </c>
      <c r="I224" s="30">
        <f>I225</f>
        <v>86.8</v>
      </c>
    </row>
    <row r="225" spans="1:9" ht="30" customHeight="1" x14ac:dyDescent="0.2">
      <c r="A225" s="46" t="s">
        <v>27</v>
      </c>
      <c r="B225" s="42">
        <v>650</v>
      </c>
      <c r="C225" s="43">
        <v>8</v>
      </c>
      <c r="D225" s="43">
        <v>1</v>
      </c>
      <c r="E225" s="40" t="s">
        <v>146</v>
      </c>
      <c r="F225" s="44">
        <v>244</v>
      </c>
      <c r="G225" s="30">
        <v>86.81</v>
      </c>
      <c r="H225" s="13">
        <v>0</v>
      </c>
      <c r="I225" s="13">
        <v>86.8</v>
      </c>
    </row>
    <row r="226" spans="1:9" ht="22.5" x14ac:dyDescent="0.2">
      <c r="A226" s="46" t="s">
        <v>198</v>
      </c>
      <c r="B226" s="42">
        <v>650</v>
      </c>
      <c r="C226" s="43">
        <v>8</v>
      </c>
      <c r="D226" s="43">
        <v>1</v>
      </c>
      <c r="E226" s="56" t="s">
        <v>193</v>
      </c>
      <c r="F226" s="44"/>
      <c r="G226" s="30">
        <f>G227</f>
        <v>127.49</v>
      </c>
      <c r="H226" s="13">
        <v>0</v>
      </c>
      <c r="I226" s="13">
        <f>I227</f>
        <v>127.49</v>
      </c>
    </row>
    <row r="227" spans="1:9" ht="22.5" x14ac:dyDescent="0.2">
      <c r="A227" s="46" t="s">
        <v>76</v>
      </c>
      <c r="B227" s="42">
        <v>650</v>
      </c>
      <c r="C227" s="43">
        <v>8</v>
      </c>
      <c r="D227" s="43">
        <v>1</v>
      </c>
      <c r="E227" s="56" t="s">
        <v>193</v>
      </c>
      <c r="F227" s="44">
        <v>200</v>
      </c>
      <c r="G227" s="30">
        <f>G228</f>
        <v>127.49</v>
      </c>
      <c r="H227" s="13">
        <v>0</v>
      </c>
      <c r="I227" s="13">
        <f>I229</f>
        <v>127.49</v>
      </c>
    </row>
    <row r="228" spans="1:9" ht="22.5" x14ac:dyDescent="0.2">
      <c r="A228" s="46" t="s">
        <v>35</v>
      </c>
      <c r="B228" s="42">
        <v>650</v>
      </c>
      <c r="C228" s="43">
        <v>8</v>
      </c>
      <c r="D228" s="43">
        <v>1</v>
      </c>
      <c r="E228" s="56" t="s">
        <v>193</v>
      </c>
      <c r="F228" s="44">
        <v>240</v>
      </c>
      <c r="G228" s="30">
        <f>G229</f>
        <v>127.49</v>
      </c>
      <c r="H228" s="13">
        <v>0</v>
      </c>
      <c r="I228" s="13">
        <f>I229</f>
        <v>127.49</v>
      </c>
    </row>
    <row r="229" spans="1:9" ht="22.5" x14ac:dyDescent="0.2">
      <c r="A229" s="46" t="s">
        <v>27</v>
      </c>
      <c r="B229" s="42">
        <v>650</v>
      </c>
      <c r="C229" s="43">
        <v>8</v>
      </c>
      <c r="D229" s="43">
        <v>1</v>
      </c>
      <c r="E229" s="56" t="s">
        <v>193</v>
      </c>
      <c r="F229" s="44">
        <v>244</v>
      </c>
      <c r="G229" s="13">
        <v>127.49</v>
      </c>
      <c r="H229" s="13">
        <v>0</v>
      </c>
      <c r="I229" s="13">
        <v>127.49</v>
      </c>
    </row>
    <row r="230" spans="1:9" ht="33.75" x14ac:dyDescent="0.2">
      <c r="A230" s="46" t="s">
        <v>199</v>
      </c>
      <c r="B230" s="42">
        <v>650</v>
      </c>
      <c r="C230" s="43">
        <v>8</v>
      </c>
      <c r="D230" s="43">
        <v>1</v>
      </c>
      <c r="E230" s="56" t="s">
        <v>194</v>
      </c>
      <c r="F230" s="44"/>
      <c r="G230" s="30">
        <f>G231</f>
        <v>6.71</v>
      </c>
      <c r="H230" s="13">
        <v>0</v>
      </c>
      <c r="I230" s="30">
        <f>I231</f>
        <v>6.71</v>
      </c>
    </row>
    <row r="231" spans="1:9" ht="22.5" x14ac:dyDescent="0.2">
      <c r="A231" s="46" t="s">
        <v>76</v>
      </c>
      <c r="B231" s="42">
        <v>650</v>
      </c>
      <c r="C231" s="43">
        <v>8</v>
      </c>
      <c r="D231" s="43">
        <v>1</v>
      </c>
      <c r="E231" s="56" t="s">
        <v>194</v>
      </c>
      <c r="F231" s="44">
        <v>200</v>
      </c>
      <c r="G231" s="30">
        <f>G232</f>
        <v>6.71</v>
      </c>
      <c r="H231" s="13">
        <v>0</v>
      </c>
      <c r="I231" s="13">
        <f>I232</f>
        <v>6.71</v>
      </c>
    </row>
    <row r="232" spans="1:9" ht="22.5" x14ac:dyDescent="0.2">
      <c r="A232" s="46" t="s">
        <v>35</v>
      </c>
      <c r="B232" s="42">
        <v>650</v>
      </c>
      <c r="C232" s="43">
        <v>8</v>
      </c>
      <c r="D232" s="43">
        <v>1</v>
      </c>
      <c r="E232" s="56" t="s">
        <v>194</v>
      </c>
      <c r="F232" s="44">
        <v>240</v>
      </c>
      <c r="G232" s="30">
        <f>G233</f>
        <v>6.71</v>
      </c>
      <c r="H232" s="13">
        <v>0</v>
      </c>
      <c r="I232" s="13">
        <f>I233</f>
        <v>6.71</v>
      </c>
    </row>
    <row r="233" spans="1:9" ht="22.5" x14ac:dyDescent="0.2">
      <c r="A233" s="46" t="s">
        <v>27</v>
      </c>
      <c r="B233" s="42">
        <v>650</v>
      </c>
      <c r="C233" s="43">
        <v>8</v>
      </c>
      <c r="D233" s="43">
        <v>1</v>
      </c>
      <c r="E233" s="56" t="s">
        <v>194</v>
      </c>
      <c r="F233" s="44">
        <v>244</v>
      </c>
      <c r="G233" s="13">
        <v>6.71</v>
      </c>
      <c r="H233" s="13">
        <v>0</v>
      </c>
      <c r="I233" s="13">
        <v>6.71</v>
      </c>
    </row>
    <row r="234" spans="1:9" ht="11.25" customHeight="1" x14ac:dyDescent="0.2">
      <c r="A234" s="45" t="s">
        <v>58</v>
      </c>
      <c r="B234" s="42">
        <v>650</v>
      </c>
      <c r="C234" s="43">
        <v>8</v>
      </c>
      <c r="D234" s="43">
        <v>1</v>
      </c>
      <c r="E234" s="40" t="s">
        <v>153</v>
      </c>
      <c r="F234" s="44" t="s">
        <v>33</v>
      </c>
      <c r="G234" s="30">
        <f>G235</f>
        <v>18</v>
      </c>
      <c r="H234" s="13">
        <v>0</v>
      </c>
      <c r="I234" s="13">
        <f>I235</f>
        <v>18</v>
      </c>
    </row>
    <row r="235" spans="1:9" ht="26.25" customHeight="1" x14ac:dyDescent="0.2">
      <c r="A235" s="45" t="s">
        <v>154</v>
      </c>
      <c r="B235" s="42">
        <v>650</v>
      </c>
      <c r="C235" s="43">
        <v>8</v>
      </c>
      <c r="D235" s="43">
        <v>1</v>
      </c>
      <c r="E235" s="40" t="s">
        <v>155</v>
      </c>
      <c r="F235" s="44" t="s">
        <v>33</v>
      </c>
      <c r="G235" s="30">
        <f>G236</f>
        <v>18</v>
      </c>
      <c r="H235" s="13">
        <v>0</v>
      </c>
      <c r="I235" s="13">
        <f>I236</f>
        <v>18</v>
      </c>
    </row>
    <row r="236" spans="1:9" ht="22.5" customHeight="1" x14ac:dyDescent="0.2">
      <c r="A236" s="46" t="s">
        <v>147</v>
      </c>
      <c r="B236" s="42">
        <v>650</v>
      </c>
      <c r="C236" s="43">
        <v>8</v>
      </c>
      <c r="D236" s="43">
        <v>1</v>
      </c>
      <c r="E236" s="22" t="s">
        <v>152</v>
      </c>
      <c r="F236" s="44"/>
      <c r="G236" s="30">
        <f>G237</f>
        <v>18</v>
      </c>
      <c r="H236" s="13">
        <v>0</v>
      </c>
      <c r="I236" s="13">
        <f>I237</f>
        <v>18</v>
      </c>
    </row>
    <row r="237" spans="1:9" ht="26.25" customHeight="1" x14ac:dyDescent="0.2">
      <c r="A237" s="46" t="s">
        <v>76</v>
      </c>
      <c r="B237" s="42">
        <v>650</v>
      </c>
      <c r="C237" s="43">
        <v>8</v>
      </c>
      <c r="D237" s="43">
        <v>1</v>
      </c>
      <c r="E237" s="22" t="s">
        <v>152</v>
      </c>
      <c r="F237" s="44">
        <v>200</v>
      </c>
      <c r="G237" s="30">
        <f>G238</f>
        <v>18</v>
      </c>
      <c r="H237" s="13">
        <v>0</v>
      </c>
      <c r="I237" s="13">
        <f>I238</f>
        <v>18</v>
      </c>
    </row>
    <row r="238" spans="1:9" ht="26.25" customHeight="1" x14ac:dyDescent="0.2">
      <c r="A238" s="46" t="s">
        <v>35</v>
      </c>
      <c r="B238" s="42">
        <v>650</v>
      </c>
      <c r="C238" s="43">
        <v>8</v>
      </c>
      <c r="D238" s="43">
        <v>1</v>
      </c>
      <c r="E238" s="22" t="s">
        <v>152</v>
      </c>
      <c r="F238" s="44">
        <v>240</v>
      </c>
      <c r="G238" s="30">
        <v>18</v>
      </c>
      <c r="H238" s="13">
        <v>0</v>
      </c>
      <c r="I238" s="13">
        <f>I239</f>
        <v>18</v>
      </c>
    </row>
    <row r="239" spans="1:9" ht="26.25" customHeight="1" x14ac:dyDescent="0.2">
      <c r="A239" s="46" t="s">
        <v>27</v>
      </c>
      <c r="B239" s="42">
        <v>650</v>
      </c>
      <c r="C239" s="43">
        <v>8</v>
      </c>
      <c r="D239" s="43">
        <v>1</v>
      </c>
      <c r="E239" s="22" t="s">
        <v>152</v>
      </c>
      <c r="F239" s="44">
        <v>244</v>
      </c>
      <c r="G239" s="30">
        <v>18</v>
      </c>
      <c r="H239" s="13">
        <v>0</v>
      </c>
      <c r="I239" s="13">
        <f>18</f>
        <v>18</v>
      </c>
    </row>
    <row r="240" spans="1:9" ht="11.25" customHeight="1" x14ac:dyDescent="0.2">
      <c r="A240" s="41" t="s">
        <v>24</v>
      </c>
      <c r="B240" s="42">
        <v>650</v>
      </c>
      <c r="C240" s="43">
        <v>11</v>
      </c>
      <c r="D240" s="43">
        <v>0</v>
      </c>
      <c r="E240" s="40" t="s">
        <v>33</v>
      </c>
      <c r="F240" s="44" t="s">
        <v>33</v>
      </c>
      <c r="G240" s="30">
        <f>G241</f>
        <v>6933.0999999999995</v>
      </c>
      <c r="H240" s="13">
        <v>0</v>
      </c>
      <c r="I240" s="30">
        <f>I241</f>
        <v>6933.0999999999995</v>
      </c>
    </row>
    <row r="241" spans="1:9" ht="11.25" customHeight="1" x14ac:dyDescent="0.2">
      <c r="A241" s="41" t="s">
        <v>19</v>
      </c>
      <c r="B241" s="42">
        <v>650</v>
      </c>
      <c r="C241" s="43">
        <v>11</v>
      </c>
      <c r="D241" s="43">
        <v>1</v>
      </c>
      <c r="E241" s="40" t="s">
        <v>33</v>
      </c>
      <c r="F241" s="44" t="s">
        <v>33</v>
      </c>
      <c r="G241" s="30">
        <f>G242</f>
        <v>6933.0999999999995</v>
      </c>
      <c r="H241" s="13">
        <v>0</v>
      </c>
      <c r="I241" s="30">
        <f>I242</f>
        <v>6933.0999999999995</v>
      </c>
    </row>
    <row r="242" spans="1:9" ht="39" customHeight="1" x14ac:dyDescent="0.2">
      <c r="A242" s="45" t="s">
        <v>142</v>
      </c>
      <c r="B242" s="42">
        <v>650</v>
      </c>
      <c r="C242" s="43">
        <v>11</v>
      </c>
      <c r="D242" s="43">
        <v>1</v>
      </c>
      <c r="E242" s="40" t="s">
        <v>141</v>
      </c>
      <c r="F242" s="44" t="s">
        <v>33</v>
      </c>
      <c r="G242" s="30">
        <f>G243</f>
        <v>6933.0999999999995</v>
      </c>
      <c r="H242" s="13">
        <v>0</v>
      </c>
      <c r="I242" s="30">
        <f>I243</f>
        <v>6933.0999999999995</v>
      </c>
    </row>
    <row r="243" spans="1:9" ht="16.5" customHeight="1" x14ac:dyDescent="0.2">
      <c r="A243" s="45" t="s">
        <v>156</v>
      </c>
      <c r="B243" s="42">
        <v>650</v>
      </c>
      <c r="C243" s="43">
        <v>11</v>
      </c>
      <c r="D243" s="43">
        <v>1</v>
      </c>
      <c r="E243" s="40" t="s">
        <v>158</v>
      </c>
      <c r="F243" s="44" t="s">
        <v>33</v>
      </c>
      <c r="G243" s="30">
        <f>G244</f>
        <v>6933.0999999999995</v>
      </c>
      <c r="H243" s="13">
        <v>0</v>
      </c>
      <c r="I243" s="30">
        <f>I244</f>
        <v>6933.0999999999995</v>
      </c>
    </row>
    <row r="244" spans="1:9" ht="31.5" customHeight="1" x14ac:dyDescent="0.2">
      <c r="A244" s="45" t="s">
        <v>157</v>
      </c>
      <c r="B244" s="42">
        <v>650</v>
      </c>
      <c r="C244" s="43">
        <v>11</v>
      </c>
      <c r="D244" s="43">
        <v>1</v>
      </c>
      <c r="E244" s="40" t="s">
        <v>159</v>
      </c>
      <c r="F244" s="44"/>
      <c r="G244" s="30">
        <f>G245</f>
        <v>6933.0999999999995</v>
      </c>
      <c r="H244" s="13">
        <v>0</v>
      </c>
      <c r="I244" s="30">
        <f>I245</f>
        <v>6933.0999999999995</v>
      </c>
    </row>
    <row r="245" spans="1:9" ht="32.25" customHeight="1" x14ac:dyDescent="0.2">
      <c r="A245" s="45" t="s">
        <v>52</v>
      </c>
      <c r="B245" s="42">
        <v>650</v>
      </c>
      <c r="C245" s="43">
        <v>11</v>
      </c>
      <c r="D245" s="43">
        <v>1</v>
      </c>
      <c r="E245" s="40" t="s">
        <v>160</v>
      </c>
      <c r="F245" s="44" t="s">
        <v>33</v>
      </c>
      <c r="G245" s="30">
        <f>G246+G251+G254</f>
        <v>6933.0999999999995</v>
      </c>
      <c r="H245" s="13">
        <v>0</v>
      </c>
      <c r="I245" s="30">
        <f>I246+I251+I254</f>
        <v>6933.0999999999995</v>
      </c>
    </row>
    <row r="246" spans="1:9" ht="45" customHeight="1" x14ac:dyDescent="0.2">
      <c r="A246" s="46" t="s">
        <v>37</v>
      </c>
      <c r="B246" s="42">
        <v>650</v>
      </c>
      <c r="C246" s="43">
        <v>11</v>
      </c>
      <c r="D246" s="43">
        <v>1</v>
      </c>
      <c r="E246" s="40" t="s">
        <v>160</v>
      </c>
      <c r="F246" s="44" t="s">
        <v>38</v>
      </c>
      <c r="G246" s="30">
        <f>G247</f>
        <v>6157.9</v>
      </c>
      <c r="H246" s="13">
        <v>0</v>
      </c>
      <c r="I246" s="94">
        <v>6157.9</v>
      </c>
    </row>
    <row r="247" spans="1:9" x14ac:dyDescent="0.2">
      <c r="A247" s="46" t="s">
        <v>39</v>
      </c>
      <c r="B247" s="42">
        <v>650</v>
      </c>
      <c r="C247" s="43">
        <v>11</v>
      </c>
      <c r="D247" s="43">
        <v>1</v>
      </c>
      <c r="E247" s="40" t="s">
        <v>160</v>
      </c>
      <c r="F247" s="44" t="s">
        <v>40</v>
      </c>
      <c r="G247" s="13">
        <f>G248+G249+G250</f>
        <v>6157.9</v>
      </c>
      <c r="H247" s="13">
        <v>0</v>
      </c>
      <c r="I247" s="13">
        <f>I248+I249+I250</f>
        <v>6157.9</v>
      </c>
    </row>
    <row r="248" spans="1:9" x14ac:dyDescent="0.2">
      <c r="A248" s="46" t="s">
        <v>67</v>
      </c>
      <c r="B248" s="42">
        <v>650</v>
      </c>
      <c r="C248" s="43">
        <v>11</v>
      </c>
      <c r="D248" s="43">
        <v>1</v>
      </c>
      <c r="E248" s="40" t="s">
        <v>160</v>
      </c>
      <c r="F248" s="44">
        <v>111</v>
      </c>
      <c r="G248" s="30">
        <v>4609</v>
      </c>
      <c r="H248" s="13">
        <v>0</v>
      </c>
      <c r="I248" s="30">
        <f>4590+19</f>
        <v>4609</v>
      </c>
    </row>
    <row r="249" spans="1:9" ht="22.5" x14ac:dyDescent="0.2">
      <c r="A249" s="46" t="s">
        <v>29</v>
      </c>
      <c r="B249" s="42">
        <v>650</v>
      </c>
      <c r="C249" s="43">
        <v>11</v>
      </c>
      <c r="D249" s="43">
        <v>1</v>
      </c>
      <c r="E249" s="40" t="s">
        <v>160</v>
      </c>
      <c r="F249" s="44">
        <v>112</v>
      </c>
      <c r="G249" s="30">
        <v>160</v>
      </c>
      <c r="H249" s="13">
        <v>0</v>
      </c>
      <c r="I249" s="30">
        <v>160</v>
      </c>
    </row>
    <row r="250" spans="1:9" ht="33.75" x14ac:dyDescent="0.2">
      <c r="A250" s="46" t="s">
        <v>68</v>
      </c>
      <c r="B250" s="42">
        <v>650</v>
      </c>
      <c r="C250" s="43">
        <v>11</v>
      </c>
      <c r="D250" s="43">
        <v>1</v>
      </c>
      <c r="E250" s="40" t="s">
        <v>160</v>
      </c>
      <c r="F250" s="44">
        <v>119</v>
      </c>
      <c r="G250" s="30">
        <v>1388.9</v>
      </c>
      <c r="H250" s="13">
        <v>0</v>
      </c>
      <c r="I250" s="30">
        <v>1388.9</v>
      </c>
    </row>
    <row r="251" spans="1:9" ht="22.5" customHeight="1" x14ac:dyDescent="0.2">
      <c r="A251" s="46" t="s">
        <v>76</v>
      </c>
      <c r="B251" s="42">
        <v>650</v>
      </c>
      <c r="C251" s="43">
        <v>11</v>
      </c>
      <c r="D251" s="43">
        <v>1</v>
      </c>
      <c r="E251" s="40" t="s">
        <v>160</v>
      </c>
      <c r="F251" s="44" t="s">
        <v>34</v>
      </c>
      <c r="G251" s="30">
        <f>G252</f>
        <v>752.81</v>
      </c>
      <c r="H251" s="13">
        <f t="shared" ref="H251:H252" si="26">I251-G251</f>
        <v>4.9000000012711098E-4</v>
      </c>
      <c r="I251" s="13">
        <f>I252</f>
        <v>752.81049000000007</v>
      </c>
    </row>
    <row r="252" spans="1:9" ht="22.5" x14ac:dyDescent="0.2">
      <c r="A252" s="46" t="s">
        <v>35</v>
      </c>
      <c r="B252" s="42">
        <v>650</v>
      </c>
      <c r="C252" s="43">
        <v>11</v>
      </c>
      <c r="D252" s="43">
        <v>1</v>
      </c>
      <c r="E252" s="40" t="s">
        <v>160</v>
      </c>
      <c r="F252" s="44" t="s">
        <v>36</v>
      </c>
      <c r="G252" s="30">
        <f>G253</f>
        <v>752.81</v>
      </c>
      <c r="H252" s="13">
        <f t="shared" si="26"/>
        <v>4.9000000012711098E-4</v>
      </c>
      <c r="I252" s="13">
        <f>I253</f>
        <v>752.81049000000007</v>
      </c>
    </row>
    <row r="253" spans="1:9" ht="22.5" x14ac:dyDescent="0.2">
      <c r="A253" s="46" t="s">
        <v>27</v>
      </c>
      <c r="B253" s="42">
        <v>650</v>
      </c>
      <c r="C253" s="43">
        <v>11</v>
      </c>
      <c r="D253" s="43">
        <v>1</v>
      </c>
      <c r="E253" s="40" t="s">
        <v>160</v>
      </c>
      <c r="F253" s="44">
        <v>244</v>
      </c>
      <c r="G253" s="30">
        <v>752.81</v>
      </c>
      <c r="H253" s="13">
        <f>I253-G253</f>
        <v>4.9000000012711098E-4</v>
      </c>
      <c r="I253" s="13">
        <f>10.2+683.61049+41+18</f>
        <v>752.81049000000007</v>
      </c>
    </row>
    <row r="254" spans="1:9" ht="11.25" customHeight="1" x14ac:dyDescent="0.2">
      <c r="A254" s="46" t="s">
        <v>43</v>
      </c>
      <c r="B254" s="42">
        <v>650</v>
      </c>
      <c r="C254" s="43">
        <v>11</v>
      </c>
      <c r="D254" s="43">
        <v>1</v>
      </c>
      <c r="E254" s="40" t="s">
        <v>160</v>
      </c>
      <c r="F254" s="44" t="s">
        <v>44</v>
      </c>
      <c r="G254" s="13">
        <f>G255</f>
        <v>22.39</v>
      </c>
      <c r="H254" s="13">
        <f>H256+H255</f>
        <v>0</v>
      </c>
      <c r="I254" s="13">
        <f>I255</f>
        <v>22.389510000000001</v>
      </c>
    </row>
    <row r="255" spans="1:9" x14ac:dyDescent="0.2">
      <c r="A255" s="46" t="s">
        <v>45</v>
      </c>
      <c r="B255" s="42">
        <v>650</v>
      </c>
      <c r="C255" s="43">
        <v>11</v>
      </c>
      <c r="D255" s="43">
        <v>1</v>
      </c>
      <c r="E255" s="40" t="s">
        <v>160</v>
      </c>
      <c r="F255" s="44" t="s">
        <v>46</v>
      </c>
      <c r="G255" s="13">
        <f>G256+G257</f>
        <v>22.39</v>
      </c>
      <c r="H255" s="13">
        <f>H257+H256</f>
        <v>0</v>
      </c>
      <c r="I255" s="13">
        <f>I256+I257</f>
        <v>22.389510000000001</v>
      </c>
    </row>
    <row r="256" spans="1:9" x14ac:dyDescent="0.2">
      <c r="A256" s="46" t="s">
        <v>69</v>
      </c>
      <c r="B256" s="42">
        <v>650</v>
      </c>
      <c r="C256" s="43">
        <v>11</v>
      </c>
      <c r="D256" s="43">
        <v>1</v>
      </c>
      <c r="E256" s="40" t="s">
        <v>160</v>
      </c>
      <c r="F256" s="44">
        <v>851</v>
      </c>
      <c r="G256" s="30">
        <v>16</v>
      </c>
      <c r="H256" s="13">
        <v>0</v>
      </c>
      <c r="I256" s="13">
        <v>16</v>
      </c>
    </row>
    <row r="257" spans="1:9" x14ac:dyDescent="0.2">
      <c r="A257" s="46" t="s">
        <v>80</v>
      </c>
      <c r="B257" s="42">
        <v>650</v>
      </c>
      <c r="C257" s="43">
        <v>11</v>
      </c>
      <c r="D257" s="43">
        <v>1</v>
      </c>
      <c r="E257" s="40" t="s">
        <v>160</v>
      </c>
      <c r="F257" s="44">
        <v>853</v>
      </c>
      <c r="G257" s="30">
        <v>6.39</v>
      </c>
      <c r="H257" s="13">
        <v>0</v>
      </c>
      <c r="I257" s="13">
        <f>2.03951+3.15+1.2</f>
        <v>6.3895100000000005</v>
      </c>
    </row>
    <row r="258" spans="1:9" ht="10.5" customHeight="1" x14ac:dyDescent="0.2">
      <c r="A258" s="57"/>
      <c r="B258" s="57"/>
      <c r="C258" s="58"/>
      <c r="D258" s="58"/>
      <c r="E258" s="59"/>
      <c r="F258" s="60" t="s">
        <v>71</v>
      </c>
      <c r="G258" s="61">
        <f>G240+G213+G178+G148+G110+G97+G8</f>
        <v>32852.22</v>
      </c>
      <c r="H258" s="61">
        <f>I258-G258</f>
        <v>1.3799999999973807</v>
      </c>
      <c r="I258" s="61">
        <v>32853.599999999999</v>
      </c>
    </row>
    <row r="259" spans="1:9" ht="15.75" customHeight="1" x14ac:dyDescent="0.2">
      <c r="G259" s="14"/>
      <c r="H259" s="27"/>
      <c r="I259" s="27"/>
    </row>
    <row r="260" spans="1:9" x14ac:dyDescent="0.2">
      <c r="G260" s="15"/>
      <c r="I260" s="35"/>
    </row>
    <row r="261" spans="1:9" x14ac:dyDescent="0.2">
      <c r="G261" s="15"/>
      <c r="I261" s="36"/>
    </row>
    <row r="262" spans="1:9" s="25" customFormat="1" x14ac:dyDescent="0.2">
      <c r="A262" s="2"/>
      <c r="B262" s="2"/>
      <c r="C262" s="27"/>
      <c r="D262" s="27"/>
      <c r="E262" s="4"/>
      <c r="F262" s="28"/>
      <c r="G262" s="15"/>
      <c r="H262" s="28"/>
      <c r="I262" s="97"/>
    </row>
    <row r="265" spans="1:9" x14ac:dyDescent="0.2">
      <c r="G265" s="35"/>
      <c r="I265" s="37"/>
    </row>
  </sheetData>
  <autoFilter ref="A7:G259"/>
  <mergeCells count="4">
    <mergeCell ref="F3:G3"/>
    <mergeCell ref="H3:I3"/>
    <mergeCell ref="A4:I4"/>
    <mergeCell ref="H1:I1"/>
  </mergeCells>
  <pageMargins left="0" right="0" top="0" bottom="0" header="0" footer="0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workbookViewId="0">
      <selection activeCell="L5" sqref="L4:L5"/>
    </sheetView>
  </sheetViews>
  <sheetFormatPr defaultRowHeight="15" x14ac:dyDescent="0.25"/>
  <cols>
    <col min="1" max="1" width="54.7109375" customWidth="1"/>
    <col min="2" max="2" width="18.7109375" customWidth="1"/>
    <col min="4" max="4" width="13" customWidth="1"/>
  </cols>
  <sheetData>
    <row r="1" spans="1:4" ht="75" customHeight="1" x14ac:dyDescent="0.25">
      <c r="C1" s="133" t="s">
        <v>301</v>
      </c>
      <c r="D1" s="133"/>
    </row>
    <row r="2" spans="1:4" x14ac:dyDescent="0.25">
      <c r="C2" s="98"/>
      <c r="D2" s="98"/>
    </row>
    <row r="3" spans="1:4" ht="78.75" customHeight="1" x14ac:dyDescent="0.25">
      <c r="C3" s="133" t="s">
        <v>277</v>
      </c>
      <c r="D3" s="133"/>
    </row>
    <row r="5" spans="1:4" ht="15" customHeight="1" x14ac:dyDescent="0.25">
      <c r="A5" s="136" t="s">
        <v>278</v>
      </c>
      <c r="B5" s="136"/>
      <c r="C5" s="136"/>
      <c r="D5" s="136"/>
    </row>
    <row r="6" spans="1:4" x14ac:dyDescent="0.25">
      <c r="A6" s="28"/>
      <c r="D6" s="119" t="s">
        <v>279</v>
      </c>
    </row>
    <row r="7" spans="1:4" ht="56.25" x14ac:dyDescent="0.25">
      <c r="A7" s="71" t="s">
        <v>0</v>
      </c>
      <c r="B7" s="115" t="s">
        <v>291</v>
      </c>
      <c r="C7" s="105" t="s">
        <v>191</v>
      </c>
      <c r="D7" s="104" t="s">
        <v>192</v>
      </c>
    </row>
    <row r="8" spans="1:4" ht="22.5" customHeight="1" x14ac:dyDescent="0.25">
      <c r="A8" s="39" t="s">
        <v>32</v>
      </c>
      <c r="B8" s="116">
        <f>SUM(B9:B14)</f>
        <v>2769.81</v>
      </c>
      <c r="C8" s="107">
        <v>-200</v>
      </c>
      <c r="D8" s="107">
        <f>B8+C8</f>
        <v>2569.81</v>
      </c>
    </row>
    <row r="9" spans="1:4" x14ac:dyDescent="0.25">
      <c r="A9" s="137" t="s">
        <v>280</v>
      </c>
      <c r="B9" s="138">
        <v>127.49</v>
      </c>
      <c r="C9" s="141">
        <v>0</v>
      </c>
      <c r="D9" s="141">
        <v>127.5</v>
      </c>
    </row>
    <row r="10" spans="1:4" x14ac:dyDescent="0.25">
      <c r="A10" s="137"/>
      <c r="B10" s="139"/>
      <c r="C10" s="141"/>
      <c r="D10" s="141"/>
    </row>
    <row r="11" spans="1:4" ht="8.25" customHeight="1" x14ac:dyDescent="0.25">
      <c r="A11" s="137"/>
      <c r="B11" s="140"/>
      <c r="C11" s="141"/>
      <c r="D11" s="141"/>
    </row>
    <row r="12" spans="1:4" ht="18.75" customHeight="1" x14ac:dyDescent="0.25">
      <c r="A12" s="120" t="s">
        <v>281</v>
      </c>
      <c r="B12" s="38">
        <v>12</v>
      </c>
      <c r="C12" s="112">
        <v>0</v>
      </c>
      <c r="D12" s="112">
        <v>12</v>
      </c>
    </row>
    <row r="13" spans="1:4" ht="50.25" customHeight="1" x14ac:dyDescent="0.25">
      <c r="A13" s="46" t="s">
        <v>282</v>
      </c>
      <c r="B13" s="38">
        <v>1800</v>
      </c>
      <c r="C13" s="112">
        <v>0</v>
      </c>
      <c r="D13" s="112">
        <v>1800</v>
      </c>
    </row>
    <row r="14" spans="1:4" ht="56.25" customHeight="1" x14ac:dyDescent="0.25">
      <c r="A14" s="46" t="s">
        <v>283</v>
      </c>
      <c r="B14" s="38">
        <v>830.32</v>
      </c>
      <c r="C14" s="112">
        <v>0</v>
      </c>
      <c r="D14" s="38">
        <v>830.32</v>
      </c>
    </row>
    <row r="15" spans="1:4" x14ac:dyDescent="0.25">
      <c r="A15" s="39" t="s">
        <v>284</v>
      </c>
      <c r="B15" s="116">
        <f>B16</f>
        <v>6424</v>
      </c>
      <c r="C15" s="107">
        <v>0</v>
      </c>
      <c r="D15" s="116">
        <f>D16</f>
        <v>6424</v>
      </c>
    </row>
    <row r="16" spans="1:4" ht="18.75" customHeight="1" x14ac:dyDescent="0.25">
      <c r="A16" s="120" t="s">
        <v>285</v>
      </c>
      <c r="B16" s="38">
        <v>6424</v>
      </c>
      <c r="C16" s="112">
        <v>0</v>
      </c>
      <c r="D16" s="38">
        <v>6424</v>
      </c>
    </row>
    <row r="17" spans="1:4" x14ac:dyDescent="0.25">
      <c r="A17" s="39" t="s">
        <v>286</v>
      </c>
      <c r="B17" s="116">
        <f>B18+B19</f>
        <v>507.5</v>
      </c>
      <c r="C17" s="107">
        <v>1.4</v>
      </c>
      <c r="D17" s="116">
        <f>D18+D19+D20</f>
        <v>508.9</v>
      </c>
    </row>
    <row r="18" spans="1:4" ht="22.5" x14ac:dyDescent="0.25">
      <c r="A18" s="120" t="s">
        <v>287</v>
      </c>
      <c r="B18" s="38">
        <v>435.5</v>
      </c>
      <c r="C18" s="112">
        <v>0</v>
      </c>
      <c r="D18" s="38">
        <v>435.5</v>
      </c>
    </row>
    <row r="19" spans="1:4" ht="78.75" x14ac:dyDescent="0.25">
      <c r="A19" s="120" t="s">
        <v>288</v>
      </c>
      <c r="B19" s="38">
        <v>72</v>
      </c>
      <c r="C19" s="112">
        <v>0</v>
      </c>
      <c r="D19" s="38">
        <v>72</v>
      </c>
    </row>
    <row r="20" spans="1:4" ht="22.5" x14ac:dyDescent="0.25">
      <c r="A20" s="120" t="s">
        <v>292</v>
      </c>
      <c r="B20" s="38">
        <v>0</v>
      </c>
      <c r="C20" s="112">
        <v>1.4</v>
      </c>
      <c r="D20" s="38">
        <v>1.4</v>
      </c>
    </row>
    <row r="21" spans="1:4" x14ac:dyDescent="0.25">
      <c r="A21" s="39" t="s">
        <v>289</v>
      </c>
      <c r="B21" s="116">
        <f>B17+B15+B8</f>
        <v>9701.31</v>
      </c>
      <c r="C21" s="107">
        <v>1.4</v>
      </c>
      <c r="D21" s="116">
        <f>D17+D15+D8</f>
        <v>9502.7099999999991</v>
      </c>
    </row>
  </sheetData>
  <mergeCells count="7">
    <mergeCell ref="C1:D1"/>
    <mergeCell ref="C3:D3"/>
    <mergeCell ref="A5:D5"/>
    <mergeCell ref="A9:A11"/>
    <mergeCell ref="B9:B11"/>
    <mergeCell ref="C9:C11"/>
    <mergeCell ref="D9:D11"/>
  </mergeCell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доходы</vt:lpstr>
      <vt:lpstr>расходы 2019</vt:lpstr>
      <vt:lpstr>программы 2019</vt:lpstr>
      <vt:lpstr>разделы 2019 </vt:lpstr>
      <vt:lpstr>расходы по структуре. 2019 </vt:lpstr>
      <vt:lpstr>трансферы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2019-07-01T06:53:37Z</cp:lastPrinted>
  <dcterms:created xsi:type="dcterms:W3CDTF">2013-11-27T09:07:44Z</dcterms:created>
  <dcterms:modified xsi:type="dcterms:W3CDTF">2019-07-01T09:06:43Z</dcterms:modified>
</cp:coreProperties>
</file>